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285" windowWidth="10575" windowHeight="7050" activeTab="1"/>
  </bookViews>
  <sheets>
    <sheet name="Notes" sheetId="1" r:id="rId1"/>
    <sheet name="Input Data" sheetId="2" r:id="rId2"/>
    <sheet name="Invoice Engineering Project" sheetId="4" r:id="rId3"/>
    <sheet name="Invoice Building Project" sheetId="3" r:id="rId4"/>
    <sheet name="Scales" sheetId="5" r:id="rId5"/>
    <sheet name="Previous Payments" sheetId="6" r:id="rId6"/>
    <sheet name="Trip Sheet" sheetId="12" r:id="rId7"/>
    <sheet name="Travelling &amp; Subsistance" sheetId="7" r:id="rId8"/>
    <sheet name="Typing, Duplicating, &amp; Printing" sheetId="8" r:id="rId9"/>
    <sheet name="Time Based" sheetId="9" r:id="rId10"/>
    <sheet name="Site staff &amp; Other" sheetId="10" r:id="rId11"/>
    <sheet name="Non Taxable" sheetId="11" r:id="rId12"/>
    <sheet name="Summary A3" sheetId="13" r:id="rId13"/>
  </sheets>
  <definedNames>
    <definedName name="_xlnm.Print_Area" localSheetId="1">'Input Data'!$A$1:$H$44</definedName>
    <definedName name="_xlnm.Print_Area" localSheetId="3">'Invoice Building Project'!$A$1:$O$66</definedName>
    <definedName name="_xlnm.Print_Area" localSheetId="2">'Invoice Engineering Project'!$A$1:$O$76</definedName>
    <definedName name="_xlnm.Print_Area" localSheetId="11">'Non Taxable'!$A$1:$I$23</definedName>
    <definedName name="_xlnm.Print_Area" localSheetId="10">'Site staff &amp; Other'!$A$1:$H$61</definedName>
    <definedName name="_xlnm.Print_Area" localSheetId="9">'Time Based'!$A$1:$H$58</definedName>
    <definedName name="_xlnm.Print_Area" localSheetId="7">'Travelling &amp; Subsistance'!$A$1:$I$62</definedName>
    <definedName name="SCALE_2006B">Scales!$B$12:$E$18</definedName>
    <definedName name="SCALE_2006E">Scales!$B$3:$E$9</definedName>
  </definedNames>
  <calcPr calcId="145621"/>
</workbook>
</file>

<file path=xl/calcChain.xml><?xml version="1.0" encoding="utf-8"?>
<calcChain xmlns="http://schemas.openxmlformats.org/spreadsheetml/2006/main">
  <c r="O48" i="4" l="1"/>
  <c r="O46" i="4"/>
  <c r="L55" i="13" l="1"/>
  <c r="J50" i="13"/>
  <c r="H50" i="13"/>
  <c r="L49" i="13"/>
  <c r="J47" i="13"/>
  <c r="L47" i="13" s="1"/>
  <c r="H47" i="13"/>
  <c r="J38" i="13"/>
  <c r="L38" i="13" s="1"/>
  <c r="H38" i="13"/>
  <c r="J29" i="13"/>
  <c r="L29" i="13" s="1"/>
  <c r="L53" i="13" s="1"/>
  <c r="H29" i="13"/>
  <c r="O60" i="12"/>
  <c r="N44" i="12"/>
  <c r="H43" i="12"/>
  <c r="O43" i="12" s="1"/>
  <c r="O45" i="12" s="1"/>
  <c r="M36" i="12"/>
  <c r="O36" i="12" s="1"/>
  <c r="O37" i="12" s="1"/>
  <c r="J36" i="12"/>
  <c r="F36" i="12"/>
  <c r="F35" i="12"/>
  <c r="F34" i="12"/>
  <c r="F37" i="12" s="1"/>
  <c r="F33" i="12"/>
  <c r="O16" i="12"/>
  <c r="G48" i="4"/>
  <c r="G46" i="4"/>
  <c r="C3" i="11"/>
  <c r="C3" i="10"/>
  <c r="D3" i="9"/>
  <c r="D3" i="8"/>
  <c r="C3" i="7"/>
  <c r="D2" i="6"/>
  <c r="F3" i="11"/>
  <c r="E3" i="10"/>
  <c r="F3" i="9"/>
  <c r="G3" i="8"/>
  <c r="E3" i="7"/>
  <c r="F2" i="6"/>
  <c r="M9" i="3"/>
  <c r="N10" i="3"/>
  <c r="N10" i="4"/>
  <c r="M9" i="4"/>
  <c r="A85" i="1"/>
  <c r="K54" i="4"/>
  <c r="O7" i="4"/>
  <c r="I8" i="4"/>
  <c r="G54" i="4"/>
  <c r="E23" i="2"/>
  <c r="K4" i="5" s="1"/>
  <c r="O7" i="3"/>
  <c r="K9" i="5"/>
  <c r="K2"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K5" i="6" s="1"/>
  <c r="K6" i="6"/>
  <c r="K7" i="6"/>
  <c r="K8" i="6"/>
  <c r="K9"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I18" i="11"/>
  <c r="I20" i="11" s="1"/>
  <c r="B6" i="3"/>
  <c r="N3" i="3"/>
  <c r="N3" i="4"/>
  <c r="C17" i="2"/>
  <c r="H29" i="2"/>
  <c r="E19" i="2" s="1"/>
  <c r="E18" i="2"/>
  <c r="F31" i="2"/>
  <c r="C8" i="2"/>
  <c r="I16" i="3" s="1"/>
  <c r="E3" i="2"/>
  <c r="C14" i="2"/>
  <c r="G43" i="2"/>
  <c r="E36" i="2"/>
  <c r="D18" i="2"/>
  <c r="C13" i="4" s="1"/>
  <c r="E15" i="2"/>
  <c r="E14" i="2"/>
  <c r="G36" i="2"/>
  <c r="G37" i="2"/>
  <c r="A37" i="2"/>
  <c r="F36" i="2"/>
  <c r="M16" i="3"/>
  <c r="K16" i="3"/>
  <c r="H43" i="9"/>
  <c r="H44" i="9"/>
  <c r="H45" i="9"/>
  <c r="H46" i="9"/>
  <c r="H47" i="9"/>
  <c r="H48" i="9"/>
  <c r="H49" i="9"/>
  <c r="H50" i="9"/>
  <c r="H51" i="9"/>
  <c r="H52" i="9"/>
  <c r="H53" i="9"/>
  <c r="H54" i="9"/>
  <c r="H55" i="9"/>
  <c r="H56" i="9"/>
  <c r="H57" i="9"/>
  <c r="O46" i="3" s="1"/>
  <c r="I2" i="3"/>
  <c r="I9" i="3"/>
  <c r="K18" i="3"/>
  <c r="O33" i="3"/>
  <c r="M7" i="3"/>
  <c r="K7" i="3"/>
  <c r="I8" i="3"/>
  <c r="C14" i="3"/>
  <c r="I38" i="3"/>
  <c r="O41" i="3"/>
  <c r="H11" i="9"/>
  <c r="H12" i="9"/>
  <c r="H13" i="9"/>
  <c r="H14" i="9"/>
  <c r="H21" i="9" s="1"/>
  <c r="H15" i="9"/>
  <c r="H16" i="9"/>
  <c r="H17" i="9"/>
  <c r="H18" i="9"/>
  <c r="H19" i="9"/>
  <c r="H20" i="9"/>
  <c r="I46" i="7"/>
  <c r="I57" i="7"/>
  <c r="I24" i="7"/>
  <c r="I34" i="7" s="1"/>
  <c r="I60" i="7" s="1"/>
  <c r="I25" i="7"/>
  <c r="I26" i="7"/>
  <c r="I27" i="7"/>
  <c r="I28" i="7"/>
  <c r="I29" i="7"/>
  <c r="I30" i="7"/>
  <c r="I31" i="7"/>
  <c r="I32" i="7"/>
  <c r="I33" i="7"/>
  <c r="I43" i="8"/>
  <c r="I44" i="8"/>
  <c r="I45" i="8"/>
  <c r="I56" i="8" s="1"/>
  <c r="I59" i="8" s="1"/>
  <c r="I46" i="8"/>
  <c r="I47" i="8"/>
  <c r="I48" i="8"/>
  <c r="I49" i="8"/>
  <c r="I50" i="8"/>
  <c r="I51" i="8"/>
  <c r="I52" i="8"/>
  <c r="I53" i="8"/>
  <c r="I54" i="8"/>
  <c r="I55" i="8"/>
  <c r="I32" i="8"/>
  <c r="I39" i="8" s="1"/>
  <c r="I33" i="8"/>
  <c r="I34" i="8"/>
  <c r="I35" i="8"/>
  <c r="I36" i="8"/>
  <c r="I37" i="8"/>
  <c r="I38" i="8"/>
  <c r="I19" i="8"/>
  <c r="I20" i="8"/>
  <c r="I21" i="8"/>
  <c r="I22" i="8"/>
  <c r="I23" i="8"/>
  <c r="I24" i="8"/>
  <c r="I25" i="8"/>
  <c r="I26" i="8"/>
  <c r="I27" i="8"/>
  <c r="I28" i="8"/>
  <c r="I8" i="8"/>
  <c r="I9" i="8"/>
  <c r="I10" i="8"/>
  <c r="I11" i="8"/>
  <c r="I12" i="8"/>
  <c r="I13" i="8"/>
  <c r="I14" i="8"/>
  <c r="I15" i="8"/>
  <c r="H7" i="10"/>
  <c r="H17" i="10" s="1"/>
  <c r="H58" i="10" s="1"/>
  <c r="H59" i="10" s="1"/>
  <c r="H8" i="10"/>
  <c r="H9" i="10"/>
  <c r="H10" i="10"/>
  <c r="H11" i="10"/>
  <c r="H12" i="10"/>
  <c r="H13" i="10"/>
  <c r="H14" i="10"/>
  <c r="H15" i="10"/>
  <c r="H16" i="10"/>
  <c r="H21" i="10"/>
  <c r="H22" i="10"/>
  <c r="H23" i="10"/>
  <c r="H24" i="10"/>
  <c r="H25" i="10"/>
  <c r="H26" i="10"/>
  <c r="H27" i="10"/>
  <c r="H28" i="10"/>
  <c r="H29" i="10"/>
  <c r="H30" i="10"/>
  <c r="H31" i="10"/>
  <c r="H49" i="10"/>
  <c r="H56" i="10"/>
  <c r="C8" i="3"/>
  <c r="C10" i="3"/>
  <c r="M14" i="3"/>
  <c r="L12" i="3"/>
  <c r="L13" i="3"/>
  <c r="C13" i="3"/>
  <c r="C12" i="3"/>
  <c r="C11" i="3"/>
  <c r="B4" i="3"/>
  <c r="B5" i="3"/>
  <c r="B7" i="3"/>
  <c r="L8" i="3"/>
  <c r="C9" i="3"/>
  <c r="C66" i="3"/>
  <c r="E42" i="6"/>
  <c r="L5"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E54" i="4"/>
  <c r="O56" i="4"/>
  <c r="I2" i="4"/>
  <c r="I9" i="4"/>
  <c r="H26" i="9"/>
  <c r="H37" i="9" s="1"/>
  <c r="O54" i="4" s="1"/>
  <c r="H27" i="9"/>
  <c r="H28" i="9"/>
  <c r="H29" i="9"/>
  <c r="H30" i="9"/>
  <c r="H31" i="9"/>
  <c r="H32" i="9"/>
  <c r="H33" i="9"/>
  <c r="H34" i="9"/>
  <c r="H35" i="9"/>
  <c r="H36" i="9"/>
  <c r="M7" i="4"/>
  <c r="K7" i="4"/>
  <c r="B7" i="4"/>
  <c r="C8" i="4"/>
  <c r="C14" i="4"/>
  <c r="I34" i="4"/>
  <c r="I36" i="4"/>
  <c r="I40" i="4"/>
  <c r="K46" i="4"/>
  <c r="I46" i="4"/>
  <c r="I48" i="4"/>
  <c r="L11" i="4"/>
  <c r="M14" i="4"/>
  <c r="L13" i="4"/>
  <c r="L12" i="4"/>
  <c r="C12" i="4"/>
  <c r="C11" i="4"/>
  <c r="C10" i="4"/>
  <c r="C9" i="4"/>
  <c r="L8" i="4"/>
  <c r="B5" i="4"/>
  <c r="B4" i="4"/>
  <c r="B6" i="4"/>
  <c r="C76" i="4"/>
  <c r="A11" i="1"/>
  <c r="A13" i="1"/>
  <c r="A15" i="1"/>
  <c r="A17" i="1" s="1"/>
  <c r="A19" i="1" s="1"/>
  <c r="A21" i="1" s="1"/>
  <c r="A23" i="1"/>
  <c r="A25" i="1" s="1"/>
  <c r="A27" i="1" s="1"/>
  <c r="A29" i="1" s="1"/>
  <c r="A31" i="1"/>
  <c r="A33" i="1" s="1"/>
  <c r="A35" i="1" s="1"/>
  <c r="A44" i="1"/>
  <c r="A46" i="1"/>
  <c r="A48" i="1" s="1"/>
  <c r="A50" i="1" s="1"/>
  <c r="A52" i="1" s="1"/>
  <c r="A54" i="1"/>
  <c r="A56" i="1" s="1"/>
  <c r="A58" i="1" s="1"/>
  <c r="A60" i="1" s="1"/>
  <c r="A62" i="1"/>
  <c r="A64" i="1" s="1"/>
  <c r="L42" i="6"/>
  <c r="C42" i="6"/>
  <c r="J5" i="6"/>
  <c r="J42" i="6" s="1"/>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H7" i="6"/>
  <c r="H8" i="6" s="1"/>
  <c r="H9" i="6" s="1"/>
  <c r="H10" i="6" s="1"/>
  <c r="H11" i="6"/>
  <c r="H12" i="6" s="1"/>
  <c r="H13" i="6" s="1"/>
  <c r="H14" i="6" s="1"/>
  <c r="H15" i="6"/>
  <c r="H16" i="6" s="1"/>
  <c r="H17" i="6" s="1"/>
  <c r="H18" i="6"/>
  <c r="H19" i="6" s="1"/>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A6" i="6"/>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H35" i="10"/>
  <c r="H36" i="10"/>
  <c r="H43" i="10" s="1"/>
  <c r="H37" i="10"/>
  <c r="H38" i="10"/>
  <c r="H39" i="10"/>
  <c r="H40" i="10"/>
  <c r="H41" i="10"/>
  <c r="H42" i="10"/>
  <c r="A59" i="10"/>
  <c r="L54" i="13" l="1"/>
  <c r="L56" i="13" s="1"/>
  <c r="H54" i="13"/>
  <c r="O61" i="12"/>
  <c r="K48" i="4"/>
  <c r="I43" i="4"/>
  <c r="H44" i="2"/>
  <c r="H33" i="2"/>
  <c r="C23" i="2"/>
  <c r="G34" i="4"/>
  <c r="I35" i="3"/>
  <c r="H34" i="2"/>
  <c r="K5" i="5"/>
  <c r="L11" i="3"/>
  <c r="O42" i="3"/>
  <c r="G24" i="3"/>
  <c r="H43" i="2"/>
  <c r="H35" i="2"/>
  <c r="H42" i="2"/>
  <c r="G36" i="4"/>
  <c r="O16" i="3"/>
  <c r="M18" i="3" s="1"/>
  <c r="O18" i="3" s="1"/>
  <c r="O53" i="4"/>
  <c r="O44" i="3"/>
  <c r="M5" i="6"/>
  <c r="M42" i="6" s="1"/>
  <c r="K42" i="6"/>
  <c r="F42" i="6"/>
  <c r="O51" i="3"/>
  <c r="O61" i="4"/>
  <c r="O50" i="3"/>
  <c r="O60" i="4"/>
  <c r="O49" i="3"/>
  <c r="O52" i="3" s="1"/>
  <c r="O59" i="4"/>
  <c r="O62" i="4" s="1"/>
  <c r="O57" i="3"/>
  <c r="O67" i="4"/>
  <c r="I5" i="5"/>
  <c r="H32" i="2"/>
  <c r="H38" i="2"/>
  <c r="O16" i="4" s="1"/>
  <c r="I4" i="5"/>
  <c r="L4" i="5" s="1"/>
  <c r="H41" i="2"/>
  <c r="K24" i="3" l="1"/>
  <c r="G25" i="4"/>
  <c r="K25" i="4"/>
  <c r="E30" i="3"/>
  <c r="E31" i="4"/>
  <c r="G31" i="4"/>
  <c r="G30" i="3"/>
  <c r="K31" i="4"/>
  <c r="K30" i="3"/>
  <c r="L5" i="5"/>
  <c r="K36" i="4" s="1"/>
  <c r="O36" i="4" s="1"/>
  <c r="K27" i="3"/>
  <c r="K28" i="4"/>
  <c r="G27" i="3"/>
  <c r="G28" i="4"/>
  <c r="K43" i="4"/>
  <c r="G38" i="3"/>
  <c r="K38" i="3"/>
  <c r="G43" i="4"/>
  <c r="K35" i="3"/>
  <c r="K40" i="4"/>
  <c r="M48" i="4"/>
  <c r="M36" i="4"/>
  <c r="K22" i="4"/>
  <c r="H36" i="2"/>
  <c r="K21" i="3"/>
  <c r="M35" i="3"/>
  <c r="M38" i="3"/>
  <c r="M27" i="3"/>
  <c r="M21" i="3"/>
  <c r="M30" i="3"/>
  <c r="M24" i="3"/>
  <c r="O54" i="3"/>
  <c r="O64" i="4"/>
  <c r="I27" i="3" l="1"/>
  <c r="G13" i="7"/>
  <c r="I13" i="7" s="1"/>
  <c r="G9" i="7"/>
  <c r="I9" i="7" s="1"/>
  <c r="G12" i="7"/>
  <c r="I12" i="7" s="1"/>
  <c r="G8" i="7"/>
  <c r="I8" i="7" s="1"/>
  <c r="G16" i="7"/>
  <c r="I16" i="7" s="1"/>
  <c r="G15" i="7"/>
  <c r="I15" i="7" s="1"/>
  <c r="G11" i="7"/>
  <c r="I11" i="7" s="1"/>
  <c r="G7" i="7"/>
  <c r="I7" i="7" s="1"/>
  <c r="G14" i="7"/>
  <c r="I14" i="7" s="1"/>
  <c r="G10" i="7"/>
  <c r="I10" i="7" s="1"/>
  <c r="I21" i="3"/>
  <c r="K34" i="4"/>
  <c r="I30" i="3"/>
  <c r="I24" i="3"/>
  <c r="I28" i="4"/>
  <c r="I31" i="4"/>
  <c r="I22" i="4"/>
  <c r="I25" i="4"/>
  <c r="K31" i="3"/>
  <c r="O30" i="3" s="1"/>
  <c r="K28" i="3"/>
  <c r="O27" i="3" s="1"/>
  <c r="O15" i="4"/>
  <c r="K32" i="4"/>
  <c r="O31" i="4" s="1"/>
  <c r="K26" i="4"/>
  <c r="O25" i="4" s="1"/>
  <c r="K44" i="4"/>
  <c r="O43" i="4" s="1"/>
  <c r="K39" i="3"/>
  <c r="O38" i="3" s="1"/>
  <c r="K25" i="3"/>
  <c r="O24" i="3" s="1"/>
  <c r="K41" i="4"/>
  <c r="O40" i="4" s="1"/>
  <c r="O15" i="3"/>
  <c r="K36" i="3"/>
  <c r="O35" i="3" s="1"/>
  <c r="K22" i="3"/>
  <c r="O21" i="3" s="1"/>
  <c r="K29" i="4"/>
  <c r="O28" i="4" s="1"/>
  <c r="K23" i="4"/>
  <c r="O22" i="4" s="1"/>
  <c r="I17" i="7" l="1"/>
  <c r="M17" i="4"/>
  <c r="K17" i="4"/>
  <c r="I17" i="4"/>
  <c r="O55" i="4" l="1"/>
  <c r="O57" i="4" s="1"/>
  <c r="O45" i="3"/>
  <c r="O47" i="3" s="1"/>
  <c r="O53" i="3" s="1"/>
  <c r="O17" i="4"/>
  <c r="O55" i="3" l="1"/>
  <c r="K56" i="3" s="1"/>
  <c r="O56" i="3" s="1"/>
  <c r="O58" i="3" s="1"/>
  <c r="I55" i="3"/>
  <c r="I58" i="3"/>
  <c r="I54" i="4"/>
  <c r="O19" i="4"/>
  <c r="M46" i="4"/>
  <c r="O50" i="4" s="1"/>
  <c r="M34" i="4"/>
  <c r="O34" i="4" l="1"/>
  <c r="O38" i="4" s="1"/>
  <c r="O51" i="4" s="1"/>
  <c r="O63" i="4" s="1"/>
  <c r="I68" i="4" s="1"/>
  <c r="M28" i="4"/>
  <c r="M22" i="4"/>
  <c r="M40" i="4"/>
  <c r="M43" i="4"/>
  <c r="M31" i="4"/>
  <c r="M25" i="4"/>
  <c r="O65" i="4" l="1"/>
  <c r="K66" i="4" s="1"/>
  <c r="O66" i="4" s="1"/>
  <c r="I65" i="4"/>
  <c r="O68" i="4" l="1"/>
</calcChain>
</file>

<file path=xl/comments1.xml><?xml version="1.0" encoding="utf-8"?>
<comments xmlns="http://schemas.openxmlformats.org/spreadsheetml/2006/main">
  <authors>
    <author>charles beaurain</author>
    <author>Charles Beaurain</author>
    <author>Charles</author>
  </authors>
  <commentList>
    <comment ref="D14" authorId="0">
      <text>
        <r>
          <rPr>
            <b/>
            <sz val="8"/>
            <color indexed="81"/>
            <rFont val="Tahoma"/>
            <family val="2"/>
          </rPr>
          <t>charles beaurain:</t>
        </r>
        <r>
          <rPr>
            <sz val="8"/>
            <color indexed="81"/>
            <rFont val="Tahoma"/>
            <family val="2"/>
          </rPr>
          <t xml:space="preserve">
Type "None" if not registered otherwise insert the registration number.</t>
        </r>
      </text>
    </comment>
    <comment ref="D17" authorId="0">
      <text>
        <r>
          <rPr>
            <b/>
            <sz val="8"/>
            <color indexed="81"/>
            <rFont val="Tahoma"/>
            <family val="2"/>
          </rPr>
          <t>charles beaurain:</t>
        </r>
        <r>
          <rPr>
            <sz val="8"/>
            <color indexed="81"/>
            <rFont val="Tahoma"/>
            <family val="2"/>
          </rPr>
          <t xml:space="preserve">
</t>
        </r>
        <r>
          <rPr>
            <sz val="10"/>
            <color indexed="81"/>
            <rFont val="Tahoma"/>
            <family val="2"/>
          </rPr>
          <t xml:space="preserve">Insert the year of the relevant fees. </t>
        </r>
      </text>
    </comment>
    <comment ref="E26" authorId="0">
      <text>
        <r>
          <rPr>
            <b/>
            <sz val="8"/>
            <color indexed="81"/>
            <rFont val="Tahoma"/>
            <family val="2"/>
          </rPr>
          <t>charles beaurain:</t>
        </r>
        <r>
          <rPr>
            <sz val="8"/>
            <color indexed="81"/>
            <rFont val="Tahoma"/>
            <family val="2"/>
          </rPr>
          <t xml:space="preserve">
Only ="Y" when no Quantity surveyor is appointed on the project.
</t>
        </r>
      </text>
    </comment>
    <comment ref="E27" authorId="0">
      <text>
        <r>
          <rPr>
            <b/>
            <sz val="8"/>
            <color indexed="81"/>
            <rFont val="Tahoma"/>
            <family val="2"/>
          </rPr>
          <t>charles beaurain:</t>
        </r>
        <r>
          <rPr>
            <sz val="8"/>
            <color indexed="81"/>
            <rFont val="Tahoma"/>
            <family val="2"/>
          </rPr>
          <t xml:space="preserve">
Only "Y" when specifically appointed as Principal Agent.</t>
        </r>
      </text>
    </comment>
    <comment ref="E28" authorId="1">
      <text>
        <r>
          <rPr>
            <b/>
            <sz val="8"/>
            <color indexed="81"/>
            <rFont val="Tahoma"/>
            <family val="2"/>
          </rPr>
          <t>Charles Beaurain:</t>
        </r>
        <r>
          <rPr>
            <sz val="8"/>
            <color indexed="81"/>
            <rFont val="Tahoma"/>
            <family val="2"/>
          </rPr>
          <t xml:space="preserve">
Only "y" if appointed as Principal Agent or Lead Consulting Engineer on an Engineering project.
</t>
        </r>
      </text>
    </comment>
    <comment ref="E29" authorId="1">
      <text>
        <r>
          <rPr>
            <b/>
            <sz val="8"/>
            <color indexed="81"/>
            <rFont val="Tahoma"/>
            <family val="2"/>
          </rPr>
          <t>Charles Beaurain:</t>
        </r>
        <r>
          <rPr>
            <sz val="8"/>
            <color indexed="81"/>
            <rFont val="Tahoma"/>
            <family val="2"/>
          </rPr>
          <t xml:space="preserve">
Only "y" if appointed as the Principal Agent or Lead Consulting Engineer on an engineering project.</t>
        </r>
      </text>
    </comment>
    <comment ref="E38" authorId="1">
      <text>
        <r>
          <rPr>
            <b/>
            <sz val="8"/>
            <color indexed="81"/>
            <rFont val="Tahoma"/>
            <family val="2"/>
          </rPr>
          <t>Charles Beaurain:</t>
        </r>
        <r>
          <rPr>
            <sz val="8"/>
            <color indexed="81"/>
            <rFont val="Tahoma"/>
            <family val="2"/>
          </rPr>
          <t xml:space="preserve">
Only 
 if appointed as Principal Agent.
</t>
        </r>
      </text>
    </comment>
    <comment ref="F38" authorId="1">
      <text>
        <r>
          <rPr>
            <b/>
            <sz val="8"/>
            <color indexed="81"/>
            <rFont val="Tahoma"/>
            <family val="2"/>
          </rPr>
          <t>Charles Beaurain:</t>
        </r>
        <r>
          <rPr>
            <sz val="8"/>
            <color indexed="81"/>
            <rFont val="Tahoma"/>
            <family val="2"/>
          </rPr>
          <t xml:space="preserve">
Only 
 if appointed as Principal Agent.
</t>
        </r>
      </text>
    </comment>
    <comment ref="G38" authorId="1">
      <text>
        <r>
          <rPr>
            <b/>
            <sz val="8"/>
            <color indexed="81"/>
            <rFont val="Tahoma"/>
            <family val="2"/>
          </rPr>
          <t>Charles Beaurain:</t>
        </r>
        <r>
          <rPr>
            <sz val="8"/>
            <color indexed="81"/>
            <rFont val="Tahoma"/>
            <family val="2"/>
          </rPr>
          <t xml:space="preserve">
Only 
 if appointed as Principal Agent.
</t>
        </r>
      </text>
    </comment>
    <comment ref="G44" authorId="2">
      <text>
        <r>
          <rPr>
            <b/>
            <sz val="8"/>
            <color indexed="81"/>
            <rFont val="Tahoma"/>
            <family val="2"/>
          </rPr>
          <t>Charles:</t>
        </r>
        <r>
          <rPr>
            <sz val="8"/>
            <color indexed="81"/>
            <rFont val="Tahoma"/>
            <family val="2"/>
          </rPr>
          <t xml:space="preserve">
</t>
        </r>
        <r>
          <rPr>
            <sz val="10"/>
            <color indexed="81"/>
            <rFont val="Tahoma"/>
            <family val="2"/>
          </rPr>
          <t>Only complete in case consultant is Principal Agent</t>
        </r>
        <r>
          <rPr>
            <sz val="8"/>
            <color indexed="81"/>
            <rFont val="Tahoma"/>
            <family val="2"/>
          </rPr>
          <t xml:space="preserve">
</t>
        </r>
      </text>
    </comment>
  </commentList>
</comments>
</file>

<file path=xl/comments2.xml><?xml version="1.0" encoding="utf-8"?>
<comments xmlns="http://schemas.openxmlformats.org/spreadsheetml/2006/main">
  <authors>
    <author>PWH</author>
  </authors>
  <commentList>
    <comment ref="I60" authorId="0">
      <text>
        <r>
          <rPr>
            <b/>
            <sz val="8"/>
            <color indexed="81"/>
            <rFont val="Tahoma"/>
            <family val="2"/>
          </rPr>
          <t>Enter this amount on the Summary page</t>
        </r>
        <r>
          <rPr>
            <sz val="8"/>
            <color indexed="81"/>
            <rFont val="Tahoma"/>
            <family val="2"/>
          </rPr>
          <t xml:space="preserve">
</t>
        </r>
      </text>
    </comment>
  </commentList>
</comments>
</file>

<file path=xl/comments3.xml><?xml version="1.0" encoding="utf-8"?>
<comments xmlns="http://schemas.openxmlformats.org/spreadsheetml/2006/main">
  <authors>
    <author>PWH</author>
  </authors>
  <commentList>
    <comment ref="H38" authorId="0">
      <text>
        <r>
          <rPr>
            <b/>
            <sz val="8"/>
            <color indexed="81"/>
            <rFont val="Tahoma"/>
            <family val="2"/>
          </rPr>
          <t>Enter this amount on the Summary page</t>
        </r>
        <r>
          <rPr>
            <sz val="8"/>
            <color indexed="81"/>
            <rFont val="Tahoma"/>
            <family val="2"/>
          </rPr>
          <t xml:space="preserve">
</t>
        </r>
      </text>
    </comment>
    <comment ref="H58" authorId="0">
      <text>
        <r>
          <rPr>
            <b/>
            <sz val="8"/>
            <color indexed="81"/>
            <rFont val="Tahoma"/>
            <family val="2"/>
          </rPr>
          <t>Enter this amount on the Summary page</t>
        </r>
        <r>
          <rPr>
            <sz val="8"/>
            <color indexed="81"/>
            <rFont val="Tahoma"/>
            <family val="2"/>
          </rPr>
          <t xml:space="preserve">
</t>
        </r>
      </text>
    </comment>
  </commentList>
</comments>
</file>

<file path=xl/comments4.xml><?xml version="1.0" encoding="utf-8"?>
<comments xmlns="http://schemas.openxmlformats.org/spreadsheetml/2006/main">
  <authors>
    <author>PWH</author>
  </authors>
  <commentList>
    <comment ref="H60" authorId="0">
      <text>
        <r>
          <rPr>
            <b/>
            <sz val="8"/>
            <color indexed="81"/>
            <rFont val="Tahoma"/>
            <family val="2"/>
          </rPr>
          <t>Enter this amount on the Summary page</t>
        </r>
        <r>
          <rPr>
            <sz val="8"/>
            <color indexed="81"/>
            <rFont val="Tahoma"/>
            <family val="2"/>
          </rPr>
          <t xml:space="preserve">
</t>
        </r>
      </text>
    </comment>
  </commentList>
</comments>
</file>

<file path=xl/comments5.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<sst xmlns="http://schemas.openxmlformats.org/spreadsheetml/2006/main" count="806" uniqueCount="485">
  <si>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</si>
  <si>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</si>
  <si>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</si>
  <si>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</si>
  <si>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</si>
  <si>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</si>
  <si>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</si>
  <si>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</si>
  <si>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</si>
  <si>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</si>
  <si>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</si>
  <si>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</si>
  <si>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</si>
  <si>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</si>
  <si>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</si>
  <si>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</si>
  <si>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</si>
  <si>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</si>
  <si>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</si>
  <si>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ADDRESS:</t>
  </si>
  <si>
    <t>PAYMENT CERTIFICATE NO:</t>
  </si>
  <si>
    <t>SERVICE:</t>
  </si>
  <si>
    <t>PAYEE:</t>
  </si>
  <si>
    <t>INVOICE NUMBER:</t>
  </si>
  <si>
    <t>TOTAL PROFESSIONAL FEES DUE (a) + (b)</t>
  </si>
  <si>
    <t>OF</t>
  </si>
  <si>
    <t>NOTE:</t>
  </si>
  <si>
    <t>x</t>
  </si>
  <si>
    <t>TOTAL DISBURSEMENTS</t>
  </si>
  <si>
    <t>CHECKED BY</t>
  </si>
  <si>
    <t>Designation</t>
  </si>
  <si>
    <t>DATE :</t>
  </si>
  <si>
    <t>for</t>
  </si>
  <si>
    <t>BASIC FEE</t>
  </si>
  <si>
    <t>PRINCIPAL AGENT</t>
  </si>
  <si>
    <t>TOTAL FEES (c) TIME BASED</t>
  </si>
  <si>
    <t>DATE APPOINTED :</t>
  </si>
  <si>
    <t>TARIFF OF FEES TO APPLY :</t>
  </si>
  <si>
    <t>Attached to Claim No</t>
  </si>
  <si>
    <t>SCHEDULE V: TIME BASED FEES</t>
  </si>
  <si>
    <t>Approval</t>
  </si>
  <si>
    <t>Describe</t>
  </si>
  <si>
    <t>A</t>
  </si>
  <si>
    <t>D</t>
  </si>
  <si>
    <t>B</t>
  </si>
  <si>
    <t>E</t>
  </si>
  <si>
    <t>C</t>
  </si>
  <si>
    <t>F</t>
  </si>
  <si>
    <t>Name</t>
  </si>
  <si>
    <t>Task</t>
  </si>
  <si>
    <t>Reason</t>
  </si>
  <si>
    <t>Amount Claimed</t>
  </si>
  <si>
    <t>Other: Time Based fees Total</t>
  </si>
  <si>
    <t>SCHEDULE W: TRAVELLING TIME &amp; TRANSPORT EXPENSES</t>
  </si>
  <si>
    <t>1. Traveling Time</t>
  </si>
  <si>
    <t xml:space="preserve">Date </t>
  </si>
  <si>
    <t xml:space="preserve">From </t>
  </si>
  <si>
    <t>To</t>
  </si>
  <si>
    <t>Total Hours</t>
  </si>
  <si>
    <t>2. Motor Vehicle Expenses [Up to 3000 cc engine capacity]</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</si>
  <si>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</si>
  <si>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</si>
  <si>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</si>
  <si>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</si>
  <si>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</si>
  <si>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</si>
  <si>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</si>
  <si>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</si>
  <si>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</si>
  <si>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</si>
  <si>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</si>
  <si>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</si>
  <si>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</si>
  <si>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</si>
  <si>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</si>
  <si>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</si>
  <si>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Typing Total</t>
  </si>
  <si>
    <t>Copies</t>
  </si>
  <si>
    <t>Duplicating Total</t>
  </si>
  <si>
    <t>3. Covers and Binders</t>
  </si>
  <si>
    <t>No of Documents</t>
  </si>
  <si>
    <t>Covers &amp; Binders Total</t>
  </si>
  <si>
    <t>4. Printing Costs</t>
  </si>
  <si>
    <t>No of Prints</t>
  </si>
  <si>
    <t>Drawing Numbers</t>
  </si>
  <si>
    <t>Printing Total</t>
  </si>
  <si>
    <t>SCHEDULE Y: SITE STAFF &amp; OTHER CHARGES</t>
  </si>
  <si>
    <t>A: Part Time Supervision</t>
  </si>
  <si>
    <t>Month</t>
  </si>
  <si>
    <t>Apporved Hours</t>
  </si>
  <si>
    <t>Claimed Hours</t>
  </si>
  <si>
    <t>Part Time Supervision Total</t>
  </si>
  <si>
    <t>B: Full Time Supervision</t>
  </si>
  <si>
    <t>Approved Remuneration</t>
  </si>
  <si>
    <t>Portion claimed</t>
  </si>
  <si>
    <t>Full Time Supervision Total</t>
  </si>
  <si>
    <t>C: Travelling expenses</t>
  </si>
  <si>
    <t>Distance approved km</t>
  </si>
  <si>
    <t>Distance km</t>
  </si>
  <si>
    <t>Vehicle cc</t>
  </si>
  <si>
    <t>Tariff</t>
  </si>
  <si>
    <t>SubTotal</t>
  </si>
  <si>
    <t>D: Other Charges</t>
  </si>
  <si>
    <t>Invoice or TMB Number</t>
  </si>
  <si>
    <t>Laboratory/ Place</t>
  </si>
  <si>
    <t>Number of tests</t>
  </si>
  <si>
    <t>Approved rate</t>
  </si>
  <si>
    <t>Other Charges Total</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</si>
  <si>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</si>
  <si>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</si>
  <si>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</si>
  <si>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</si>
  <si>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</si>
  <si>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</si>
  <si>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</si>
  <si>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</si>
  <si>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</si>
  <si>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</si>
  <si>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</si>
  <si>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</si>
  <si>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</si>
  <si>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</si>
  <si>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</si>
  <si>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</si>
  <si>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</si>
  <si>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</si>
  <si>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 xml:space="preserve">VAT REGISTRATION NO: </t>
  </si>
  <si>
    <t xml:space="preserve">VAT REGISTRATION </t>
  </si>
  <si>
    <t>LESS TOTAL PREVIOUS PAYMENTS (EXCL VAT)</t>
  </si>
  <si>
    <t>=</t>
  </si>
  <si>
    <t>SERVICE: DESCRIPTION</t>
  </si>
  <si>
    <t>PAYEE: (CONSULTING ENGINEER)</t>
  </si>
  <si>
    <t>CONSULTANT'S REF. NUMBER   :</t>
  </si>
  <si>
    <t>STAGE COMPLETED:</t>
  </si>
  <si>
    <t>DRAWING NUMBER:</t>
  </si>
  <si>
    <t>+</t>
  </si>
  <si>
    <t>CLAIM</t>
  </si>
  <si>
    <t>FEES (b) CONSTRUCTION AND COMPLETION</t>
  </si>
  <si>
    <t>TOTAL FOR CONSTRUCTION AND COMPLETION STAGE</t>
  </si>
  <si>
    <t>MAXIMUM FOR "AGENT OF THE CLIENT"</t>
  </si>
  <si>
    <t xml:space="preserve"> Report: Time Based fees </t>
  </si>
  <si>
    <t>MAXIMUM FEE TO DATE</t>
  </si>
  <si>
    <t>2. Time Based fees: AGENT OF THE CLIENT</t>
  </si>
  <si>
    <t>2. Time Based fees: Report stage (Only if specifically appointed as such)</t>
  </si>
  <si>
    <t>For DIRECTOR: Project Management</t>
  </si>
  <si>
    <t>TYPE OF PROJECT:</t>
  </si>
  <si>
    <t>TOTAL VALUE OF PROJECT :</t>
  </si>
  <si>
    <t>SIGNED</t>
  </si>
  <si>
    <t>BILL OF QUANTITY BY CONSULTING ENGINEER (Y/N)</t>
  </si>
  <si>
    <t>VALUE FOR CALCULATION PURPOSES</t>
  </si>
  <si>
    <t>VALUE OF ALL ALTERATIONS TO EXISTING FACILITIES NOT AFFECTED BY ANY FACTOR OTHER THAN 1.25.</t>
  </si>
  <si>
    <t>VALUE OF DUPLICATES NOT AFFECTED BY ANY FACTOR OTHER THAN 0.25.</t>
  </si>
  <si>
    <r>
      <t xml:space="preserve">(A) ESTIMATED OR TENDER VALUES </t>
    </r>
    <r>
      <rPr>
        <b/>
        <sz val="10"/>
        <color indexed="10"/>
        <rFont val="Arial"/>
        <family val="2"/>
      </rPr>
      <t>(STAGES 1 -2)</t>
    </r>
  </si>
  <si>
    <t xml:space="preserve">VALUE OF ALL WORK COMPLETED, NOT AFFECTED BY ANY FACTORS </t>
  </si>
  <si>
    <t>VALUE OF ALL ALTERATIONS TO EXISTING FACILITIES COMPLETED, ONLY AFFECTED BY THE 1.25 FACTOR.</t>
  </si>
  <si>
    <t>TRAVELLING &amp; SUBSISTENCE CHARGES</t>
  </si>
  <si>
    <t>DUPLICATES NOT AFFECTED BY ANY FACTOR OTHER THAN .25.</t>
  </si>
  <si>
    <t>TOTAL FEES FOR PRELIMINARY DESIGN, DESIGN &amp; TENDER STAGE</t>
  </si>
  <si>
    <t>ADD: NON TAXABLE AMOUNT CLAIMED</t>
  </si>
  <si>
    <r>
      <t xml:space="preserve">(C) VALUE OF COMPLETED WORK </t>
    </r>
    <r>
      <rPr>
        <b/>
        <sz val="10"/>
        <color indexed="10"/>
        <rFont val="Arial"/>
        <family val="2"/>
      </rPr>
      <t>(STAGE 3 &amp; 4)</t>
    </r>
  </si>
  <si>
    <t>MECHANICAL ENGINEERING PROJECT</t>
  </si>
  <si>
    <t>MECHANICAL BUILDING PROJECT</t>
  </si>
  <si>
    <t>TOTAL VALUE OF ALL MECHANICAL WORK BY THE CONSULTING ENGINEER</t>
  </si>
  <si>
    <t>ME</t>
  </si>
  <si>
    <t>TOTAL VALUE OF MECHANICAL WORK :</t>
  </si>
  <si>
    <t xml:space="preserve">MECHANICAL ENGINEERING SERVICES: </t>
  </si>
  <si>
    <t>DATE OF INVOICE</t>
  </si>
  <si>
    <t>Access to any cells within the workbook, which do not require to be populated, have been protected - do not try to access/open any uncoloured cells on any of the worksheets.</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</si>
  <si>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</si>
  <si>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This workbook makes provision for 36 payments.  From experience this should be enough.  If not, the matter must be reported to the D/PM Support, who can take same up with the designer/compiler of the workbook.</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</si>
  <si>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</si>
  <si>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PROCEDURE TO FOLLOW IN POPULATING THE WORKBOOK:</t>
  </si>
  <si>
    <t>Start by opening the worksheet "Input Data"</t>
  </si>
  <si>
    <t xml:space="preserve">Populate all yellow coloured cells.  Arrows, tab- or enter keys or mouse can be used to move around the worksheet (i.e. to cells to which access are possible).  </t>
  </si>
  <si>
    <t>Open the other worksheets one by one and populate them with the correct information.</t>
  </si>
  <si>
    <t>Finally open the relevant "invoice" worksheet, go to the "File" command on toolbar, choose "Print"  - this will print the final invoice. Do the same with the other data sheets which are then required to be appended to the invoice to be presented to the Regional- or Head Office Project manager.</t>
  </si>
  <si>
    <t>FEES (a) PRELIMINARY DESIGN, DESIGN &amp; TENDER STAGES.</t>
  </si>
  <si>
    <t>Only in case of engineering projects an amount of 7% of the basic fee is allowed for the execution of targeted procurement.</t>
  </si>
  <si>
    <t>TARGETED PROCUREMENT (Only on Engineering project) (Y/N)</t>
  </si>
  <si>
    <t>AGENT OF THE CLIENT (OHSA) (Only on Engineering project) (Y/N)</t>
  </si>
  <si>
    <t>WORKBOOK FOR THE CALCULATION OF CONSULTING ENGINEER'S FEES IN TERMS OF THE GUIDELINE FOR SERVICES AND FEES PUBLISHED BY ECSA AND AMENDED BY DPW</t>
  </si>
  <si>
    <t>GROUND RULES</t>
  </si>
  <si>
    <r>
      <t xml:space="preserve">The value of the works relating to a particular part of the project will have to include the relevant portions of the </t>
    </r>
    <r>
      <rPr>
        <b/>
        <sz val="10"/>
        <rFont val="Arial"/>
        <family val="2"/>
      </rPr>
      <t>Preliminaries and CPA</t>
    </r>
    <r>
      <rPr>
        <sz val="10"/>
        <rFont val="Arial"/>
        <family val="2"/>
      </rPr>
      <t xml:space="preserve"> extracted from the project value and then allocated to each category value</t>
    </r>
  </si>
  <si>
    <r>
      <t>In practice, the calculator calculates</t>
    </r>
    <r>
      <rPr>
        <b/>
        <sz val="10"/>
        <rFont val="Arial"/>
        <family val="2"/>
      </rPr>
      <t xml:space="preserve"> a Basic fee</t>
    </r>
    <r>
      <rPr>
        <sz val="10"/>
        <rFont val="Arial"/>
        <family val="2"/>
      </rPr>
      <t xml:space="preserve"> for a consultant based on the value of the works relating to that particular discipline</t>
    </r>
  </si>
  <si>
    <r>
      <t xml:space="preserve">The </t>
    </r>
    <r>
      <rPr>
        <b/>
        <sz val="10"/>
        <rFont val="Arial"/>
        <family val="2"/>
      </rPr>
      <t>Basic fee</t>
    </r>
    <r>
      <rPr>
        <sz val="10"/>
        <rFont val="Arial"/>
        <family val="2"/>
      </rPr>
      <t xml:space="preserve"> for a consultant is proportioned between the different categories of work and then the relevant fee factors applied to those types of the work.</t>
    </r>
  </si>
  <si>
    <r>
      <t xml:space="preserve">The </t>
    </r>
    <r>
      <rPr>
        <b/>
        <sz val="10"/>
        <rFont val="Arial"/>
        <family val="2"/>
      </rPr>
      <t>first portion</t>
    </r>
    <r>
      <rPr>
        <sz val="10"/>
        <rFont val="Arial"/>
        <family val="2"/>
      </rPr>
      <t xml:space="preserve"> of the fee calculator contains the amounts relating to a given discipline which have been extracted from a project and which is not subject to any factors. </t>
    </r>
  </si>
  <si>
    <r>
      <t xml:space="preserve">If the project or contract consists entirely of the </t>
    </r>
    <r>
      <rPr>
        <b/>
        <sz val="10"/>
        <rFont val="Arial"/>
        <family val="2"/>
      </rPr>
      <t>work comprising one discipline</t>
    </r>
    <r>
      <rPr>
        <sz val="10"/>
        <rFont val="Arial"/>
        <family val="2"/>
      </rPr>
      <t>,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r>
  </si>
  <si>
    <t>In some cases more than one of the fee factor multipliers may have to be applied to the same portion of the works, and these factors have to be dealt with separately in the fee calculations.</t>
  </si>
  <si>
    <r>
      <t>Multi-tenant installations</t>
    </r>
    <r>
      <rPr>
        <sz val="10"/>
        <rFont val="Arial"/>
        <family val="2"/>
      </rPr>
      <t>: DPW is not involved in this situation, and this fee has been marked as N/A in order to avoid confusion</t>
    </r>
  </si>
  <si>
    <r>
      <t>Principal Agent</t>
    </r>
    <r>
      <rPr>
        <sz val="10"/>
        <rFont val="Arial"/>
        <family val="2"/>
      </rPr>
      <t xml:space="preserve">: A </t>
    </r>
    <r>
      <rPr>
        <b/>
        <sz val="10"/>
        <rFont val="Arial"/>
        <family val="2"/>
      </rPr>
      <t>separate fee</t>
    </r>
    <r>
      <rPr>
        <sz val="10"/>
        <rFont val="Arial"/>
        <family val="2"/>
      </rPr>
      <t xml:space="preserve"> will be calculated for such an appointment, because the fee is based on the value of the works (1% of the total value of the works). This procedure is NOT a fee factor multiplier to be applied to the basic fee.</t>
    </r>
  </si>
  <si>
    <r>
      <t xml:space="preserve">While the DG provides for a fee for the </t>
    </r>
    <r>
      <rPr>
        <b/>
        <sz val="10"/>
        <rFont val="Arial"/>
        <family val="2"/>
      </rPr>
      <t>leader of the team</t>
    </r>
    <r>
      <rPr>
        <sz val="10"/>
        <rFont val="Arial"/>
        <family val="2"/>
      </rPr>
      <t>, this is not an additional fee, but a redistribution of the total fee to provide a larger share for the team leader</t>
    </r>
  </si>
  <si>
    <t>Only in case of engineering projects an amount not exceeding 3% of the basic fee and calculated on a time basis is allowed for the responsibilities of the "agent of the client" in accordance with the OHSA. Only if the motivation of the consulting engineer for a larger fee is approved, may he be paid more.</t>
  </si>
  <si>
    <r>
      <t xml:space="preserve">Some </t>
    </r>
    <r>
      <rPr>
        <b/>
        <sz val="10"/>
        <rFont val="Arial"/>
        <family val="2"/>
      </rPr>
      <t>comments or notes</t>
    </r>
    <r>
      <rPr>
        <sz val="10"/>
        <rFont val="Arial"/>
        <family val="2"/>
      </rPr>
      <t xml:space="preserve"> with arrows pointing to certain cells are displayed to guide the user, but they will not be printed.</t>
    </r>
  </si>
  <si>
    <r>
      <t>The sheets and formula fields in the calculators are</t>
    </r>
    <r>
      <rPr>
        <b/>
        <sz val="10"/>
        <rFont val="Arial"/>
        <family val="2"/>
      </rPr>
      <t xml:space="preserve"> protected</t>
    </r>
    <r>
      <rPr>
        <sz val="10"/>
        <rFont val="Arial"/>
        <family val="2"/>
      </rPr>
      <t xml:space="preserve"> so that one should just be able to enter the data and assume that the results are correct</t>
    </r>
  </si>
  <si>
    <r>
      <t xml:space="preserve">Project managers are advised to re-enter the data (at least for the Schedules) into their personal copies of the spreadsheets to </t>
    </r>
    <r>
      <rPr>
        <b/>
        <sz val="10"/>
        <rFont val="Arial"/>
        <family val="2"/>
      </rPr>
      <t>check the fee accounts, because the calculators used by other person might have been changed inadvertently</t>
    </r>
    <r>
      <rPr>
        <sz val="10"/>
        <rFont val="Arial"/>
        <family val="2"/>
      </rPr>
      <t>!</t>
    </r>
  </si>
  <si>
    <t>COMPANY REGISTRATION NUMBER</t>
  </si>
  <si>
    <t xml:space="preserve">EE                          </t>
  </si>
  <si>
    <t>WCS NO:</t>
  </si>
  <si>
    <r>
      <t xml:space="preserve">One has to refer to the </t>
    </r>
    <r>
      <rPr>
        <b/>
        <sz val="10"/>
        <rFont val="Arial"/>
        <family val="2"/>
      </rPr>
      <t xml:space="preserve">DPW Letter of Invitation </t>
    </r>
    <r>
      <rPr>
        <sz val="10"/>
        <rFont val="Arial"/>
        <family val="2"/>
      </rPr>
      <t xml:space="preserve">and the relevant published </t>
    </r>
    <r>
      <rPr>
        <b/>
        <sz val="10"/>
        <rFont val="Arial"/>
        <family val="2"/>
      </rPr>
      <t>Guidelines</t>
    </r>
    <r>
      <rPr>
        <sz val="10"/>
        <rFont val="Arial"/>
        <family val="2"/>
      </rPr>
      <t xml:space="preserve"> for Engineering fees as amended</t>
    </r>
    <r>
      <rPr>
        <b/>
        <sz val="10"/>
        <rFont val="Arial"/>
        <family val="2"/>
      </rPr>
      <t xml:space="preserve"> by the DPW</t>
    </r>
    <r>
      <rPr>
        <sz val="10"/>
        <rFont val="Arial"/>
        <family val="2"/>
      </rPr>
      <t>, and use a copy of the relevant Guidelines which has been marked up to show the revised Fee scale to ensure that the correct fee scale is used. (</t>
    </r>
    <r>
      <rPr>
        <b/>
        <sz val="10"/>
        <rFont val="Arial"/>
        <family val="2"/>
      </rPr>
      <t>DPW Guidelines (DG))</t>
    </r>
  </si>
  <si>
    <t>NOTES PERTAINING TO THE COMPLETION OF THE WORKBOOK.</t>
  </si>
  <si>
    <t>DEPARTMENTAL FILE NUMBER:</t>
  </si>
  <si>
    <t>DPW WCS NUMBER</t>
  </si>
  <si>
    <t>DPW DRAWING NUMBER</t>
  </si>
  <si>
    <t>N</t>
  </si>
  <si>
    <t>Project Manager</t>
  </si>
  <si>
    <t>Telephone number</t>
  </si>
  <si>
    <t xml:space="preserve">PROJECT MANAGER: </t>
  </si>
  <si>
    <t>Tel</t>
  </si>
  <si>
    <r>
      <t xml:space="preserve">The </t>
    </r>
    <r>
      <rPr>
        <b/>
        <sz val="10"/>
        <rFont val="Arial"/>
        <family val="2"/>
      </rPr>
      <t>dates</t>
    </r>
    <r>
      <rPr>
        <sz val="10"/>
        <rFont val="Arial"/>
        <family val="2"/>
      </rPr>
      <t xml:space="preserve"> must be typed in as follows: dmmmyy i.e. "5aug05" </t>
    </r>
  </si>
  <si>
    <r>
      <t xml:space="preserve">When typing </t>
    </r>
    <r>
      <rPr>
        <b/>
        <sz val="10"/>
        <rFont val="Arial"/>
        <family val="2"/>
      </rPr>
      <t>amounts</t>
    </r>
    <r>
      <rPr>
        <sz val="10"/>
        <rFont val="Arial"/>
        <family val="2"/>
      </rPr>
      <t xml:space="preserve"> only type the value. No "R" in front and no spaces between the numbers.</t>
    </r>
  </si>
  <si>
    <t>TELEPHONE &amp; FACSIMILE NUMBERS</t>
  </si>
  <si>
    <t>FACSIMILEE NO:</t>
  </si>
  <si>
    <t>FEES CODE (YEAR)</t>
  </si>
  <si>
    <t>POSTAL ADDRESS:</t>
  </si>
  <si>
    <t>DPW FILE NUMBER:</t>
  </si>
  <si>
    <t>Fax</t>
  </si>
  <si>
    <t>FEE FOR MECHANICAL ENGINEERING SERVICES</t>
  </si>
  <si>
    <r>
      <t xml:space="preserve">CONSTRUCTION AND COMPLETION STAGE. </t>
    </r>
    <r>
      <rPr>
        <b/>
        <i/>
        <sz val="12"/>
        <color indexed="10"/>
        <rFont val="Arial"/>
        <family val="2"/>
      </rPr>
      <t>ALL VALUES MUST INCLUDE RELEVANT PROPORTION OF P&amp;G AND CPA.</t>
    </r>
  </si>
  <si>
    <r>
      <t>PRELIMINARY DESIGN AND DESIGN &amp; TENDER STAGES.</t>
    </r>
    <r>
      <rPr>
        <b/>
        <i/>
        <sz val="12"/>
        <color indexed="10"/>
        <rFont val="Arial"/>
        <family val="2"/>
      </rPr>
      <t xml:space="preserve"> ALL VALUES MUST INCLUDE RELEVANT PROPORTION OF P&amp;G AND CPA DURING CONSTRUCTION STAGE.</t>
    </r>
  </si>
  <si>
    <t>FEES (d) EXPENSES AND COSTS (DISBURSEMENTS)</t>
  </si>
  <si>
    <t xml:space="preserve">FEES (c )TIME BASED FEES </t>
  </si>
  <si>
    <t>TOTAL VALUE OF PROJECT COMPLETED BY ALL CONSULTANTS DURING CONSTRUCTION &amp; COMPLETION STAGES INCLUDING P&amp;G's AND CPA</t>
  </si>
  <si>
    <t xml:space="preserve">BASIC FEE FOR WORK, INCLUDING ITEMS OF THE FIRST STRUCTURE OF A SERIES OF DUPLICATES, NOT AFFECTED BY ANY FACTORS. </t>
  </si>
  <si>
    <t>ALTERATIONS TO EXISTING FACILITIES NOT AFFECTED BY ANY FACTOR OTHER THAN 1.25.</t>
  </si>
  <si>
    <t>BASIC FEE FOR WORK NOT AFFECTED BY ANY FACTORS</t>
  </si>
  <si>
    <t>FEES (b) CONSTRUCTION AND COMPLETION STAGES</t>
  </si>
  <si>
    <t>VALUE OF DUPLICATED EXISTING FACILITIES AFFECTED BY BOTH 1.25 AND 0.25 FACTORS.</t>
  </si>
  <si>
    <t>TOTAL VALUE OF ALL MECHANICAL WORK COMPLETED INCLUDING PROPORTION OF P&amp;G AND CPA</t>
  </si>
  <si>
    <t>DUPLICATED EXISTING FACILITIES AFFECTED BY BOTH 1.25 &amp; .25 FACTORS.</t>
  </si>
  <si>
    <r>
      <t xml:space="preserve">REPORT STAGE </t>
    </r>
    <r>
      <rPr>
        <b/>
        <sz val="10"/>
        <color indexed="10"/>
        <rFont val="Arial"/>
        <family val="2"/>
      </rPr>
      <t>(Only if specifically appointed for this stage)</t>
    </r>
  </si>
  <si>
    <r>
      <t xml:space="preserve">Engineers deal with work contained in </t>
    </r>
    <r>
      <rPr>
        <b/>
        <sz val="10"/>
        <rFont val="Arial"/>
        <family val="2"/>
      </rPr>
      <t>two main types of projects</t>
    </r>
    <r>
      <rPr>
        <sz val="10"/>
        <rFont val="Arial"/>
        <family val="2"/>
      </rPr>
      <t>: Engineering and Building. Ensure that you select the correct fee calculator for the type of contract you are dealing with. Select only the "Engineering project" as the type of project if no principal agent and/or quanity surveyor is appointed on the project. Quantity surveyors are responsible for all bills of quantities for all discplines on building projects.</t>
    </r>
  </si>
  <si>
    <r>
      <t>All</t>
    </r>
    <r>
      <rPr>
        <sz val="10"/>
        <rFont val="Arial"/>
        <family val="2"/>
      </rPr>
      <t xml:space="preserve"> coloured cells require input from the Consulting Engineer/Project manager</t>
    </r>
  </si>
  <si>
    <t>PRINCIPAL AGENT (Only on Engineering project) (Y/N)</t>
  </si>
  <si>
    <t>Cell phone number</t>
  </si>
  <si>
    <t>CONSTRUCTION STAGE ONLY</t>
  </si>
  <si>
    <t>Cell</t>
  </si>
  <si>
    <t>TAX INVOICE</t>
  </si>
  <si>
    <t xml:space="preserve">VALUE OF NEW WORK NOT AFFECTED BY ANY FACTORS. </t>
  </si>
  <si>
    <t>TARGETED/PREFERENTIAL PROCUREMENT</t>
  </si>
  <si>
    <t>NO BILL OF QUANTITIES</t>
  </si>
  <si>
    <t>ESTIMATES OR TENDER VALUES</t>
  </si>
  <si>
    <t>TOTAL COST OF THE WORKS COMPRISING THE PROJECT, INCLUDING P&amp;G AND CPA</t>
  </si>
  <si>
    <t xml:space="preserve">FEE FOR WORK NOT AFFECTED BY ANY FACTORS. </t>
  </si>
  <si>
    <t>PAYMENT NO</t>
  </si>
  <si>
    <t>1</t>
  </si>
  <si>
    <t>CARRIED OVER</t>
  </si>
  <si>
    <t>38</t>
  </si>
  <si>
    <t>ATTACHED TO CLAIM NO</t>
  </si>
  <si>
    <t xml:space="preserve"> Report: Time Based fees Total Excl VAT</t>
  </si>
  <si>
    <t xml:space="preserve"> Agent of the client: Time Based fees Total Excl VAT</t>
  </si>
  <si>
    <t>Other: Time Based fees Total Excl VAT</t>
  </si>
  <si>
    <t>Typing Duplicating &amp; Printing TOTAL Excl VAT</t>
  </si>
  <si>
    <t>Site Staff &amp; Other Charges Total Excl VAT</t>
  </si>
  <si>
    <t>TRAVELLING  TIME</t>
  </si>
  <si>
    <t>Travelling Time</t>
  </si>
  <si>
    <t xml:space="preserve">CONSTRUCTION MONITORING  &amp; OTHER </t>
  </si>
  <si>
    <t>Time Based fees: Other</t>
  </si>
  <si>
    <t>Travelling  time</t>
  </si>
  <si>
    <t>3. Time Based fees: Construction Monitoring &amp; Other</t>
  </si>
  <si>
    <t>Traveling Time Total Excl VAT</t>
  </si>
  <si>
    <t>Toll Gate</t>
  </si>
  <si>
    <t>Travelling &amp; Public Transport Total Excl VAT</t>
  </si>
  <si>
    <t>INPUT ALL INFORMATION FOR THE WHOLE PROJECT</t>
  </si>
  <si>
    <t>NOTE: - ALL ITEMS MUST INCLUDE VAT</t>
  </si>
  <si>
    <r>
      <t>Additional Construction Monitoring</t>
    </r>
    <r>
      <rPr>
        <sz val="10"/>
        <rFont val="Arial"/>
        <family val="2"/>
      </rPr>
      <t>: A separately motivated fee is mentioned but not determined. This can be a separately calculated fee with the calculations shown on the Time Base sheet</t>
    </r>
  </si>
  <si>
    <t>NOTE: ALL ITEMS MUST EXCLUDE VAT</t>
  </si>
  <si>
    <t>Hours Claimed</t>
  </si>
  <si>
    <t>SCALE_2006E</t>
  </si>
  <si>
    <t>2006 Scales</t>
  </si>
  <si>
    <t>ENGINEERING PROJECT</t>
  </si>
  <si>
    <t>SCALE_2006B</t>
  </si>
  <si>
    <t>TOTAL AMOUNT PAID, (Incl VAT &amp; Non Taxable)</t>
  </si>
  <si>
    <t>TOTAL AMOUNT PAID, (Excl  VAT, Excl Non Taxable)</t>
  </si>
  <si>
    <t>TOTAL NON-TAXABLE AMOUNT PAID</t>
  </si>
  <si>
    <t>TOTAL AMOUNT PAID (Excl VAT)</t>
  </si>
  <si>
    <t>TOTAL FEES DUE (EXCL VAT)</t>
  </si>
  <si>
    <t>Total Previous Payments  Received for this item</t>
  </si>
  <si>
    <t>Non-taxable Expenses Total for this invoice</t>
  </si>
  <si>
    <r>
      <t xml:space="preserve">(B) ESTIMATED VALUE FOR DESIGN FEES DURING CONSTRUCTION </t>
    </r>
    <r>
      <rPr>
        <b/>
        <sz val="10"/>
        <color indexed="10"/>
        <rFont val="Arial"/>
        <family val="2"/>
      </rPr>
      <t>(STAGE 3)</t>
    </r>
  </si>
  <si>
    <r>
      <t xml:space="preserve">(D) FINAL MEASURED VALUES INCL. CPA &amp; P&amp;G </t>
    </r>
    <r>
      <rPr>
        <b/>
        <sz val="10"/>
        <color indexed="10"/>
        <rFont val="Arial"/>
        <family val="2"/>
      </rPr>
      <t>(STAGE 4 ONLY)</t>
    </r>
  </si>
  <si>
    <t>E_MAIL ADDRESS</t>
  </si>
  <si>
    <t>APPORTIONMENT OF THE DESIGN STAGE</t>
  </si>
  <si>
    <t xml:space="preserve">Stage </t>
  </si>
  <si>
    <t>Description</t>
  </si>
  <si>
    <t>Apportionment</t>
  </si>
  <si>
    <t>Progress</t>
  </si>
  <si>
    <t>Factor</t>
  </si>
  <si>
    <t>Stage 1</t>
  </si>
  <si>
    <t>Preliminary design</t>
  </si>
  <si>
    <t>Stage 2</t>
  </si>
  <si>
    <t>Design and tender</t>
  </si>
  <si>
    <t>PERCENTAGE OF STAGE COMPLETED</t>
  </si>
  <si>
    <t>ESTIMATES</t>
  </si>
  <si>
    <t>THE FEE ACCOUNT</t>
  </si>
  <si>
    <t>No fee account shall be submitted to the DPW Project Manager without all the relevant information and the documents as listed below attached and of which examples and forms, form part this document :</t>
  </si>
  <si>
    <t>(a)</t>
  </si>
  <si>
    <t>Covering letter and TAX invoice  - must be signed by a Principal/Director of the Consultant Firm</t>
  </si>
  <si>
    <t>(b)</t>
  </si>
  <si>
    <t>Summary of the Fee Claim: Annexure A3</t>
  </si>
  <si>
    <t>(c)</t>
  </si>
  <si>
    <t>Trip sheet: Annexure A5: Claims for Subsistence and Travelling. This form shall be completed by the person during each trip.</t>
  </si>
  <si>
    <t>(d)</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</si>
  <si>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</si>
  <si>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</si>
  <si>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</si>
  <si>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</si>
  <si>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</si>
  <si>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</si>
  <si>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</si>
  <si>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at 0823907612/0125676957</t>
  </si>
  <si>
    <t>PLEASE READ THE NOTES (1st SHEET) BEFORE STARTING TO POPULATE THE SHEETS. COMPLETE ALL YELLOW CELLS!!!</t>
  </si>
  <si>
    <t>Revision 3.1  2012-10</t>
  </si>
  <si>
    <t>PREVIOUS CLAIMS</t>
  </si>
  <si>
    <t>Toll Gate &amp; Parking</t>
  </si>
  <si>
    <t>3. Subsistence Charges [See your letter of appointment. Use either Table 4 or Table 5, not both]</t>
  </si>
  <si>
    <t>DESIGN &amp; TENDER</t>
  </si>
  <si>
    <t xml:space="preserve">TRIP SHEET: SUBSISTENCE  &amp;  TRAVELLING  COSTS: </t>
  </si>
  <si>
    <t>ANNEXURE A5</t>
  </si>
  <si>
    <t>(Refer to Letter of Appointment) (Excluding Site Staff)</t>
  </si>
  <si>
    <t xml:space="preserve">Sheet   </t>
  </si>
  <si>
    <t xml:space="preserve"> Attached to Claim No</t>
  </si>
  <si>
    <t>:</t>
  </si>
  <si>
    <t xml:space="preserve">        Trip No :</t>
  </si>
  <si>
    <t>WCS No:</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</si>
  <si>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</si>
  <si>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</si>
  <si>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</si>
  <si>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</si>
  <si>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</si>
  <si>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</si>
  <si>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</si>
  <si>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</si>
  <si>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</si>
  <si>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</si>
  <si>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</si>
  <si>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</si>
  <si>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</si>
  <si>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</si>
  <si>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</si>
  <si>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</si>
  <si>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</si>
  <si>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</si>
  <si>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</si>
  <si>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</si>
  <si>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</si>
  <si>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</si>
  <si>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</si>
  <si>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</si>
  <si>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</si>
  <si>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</si>
  <si>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</si>
  <si>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</si>
  <si>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</si>
  <si>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</si>
  <si>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</si>
  <si>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</si>
  <si>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</si>
  <si>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</si>
  <si>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</si>
  <si>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</si>
  <si>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</si>
  <si>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</si>
  <si>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</si>
  <si>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</si>
  <si>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</si>
  <si>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</si>
  <si>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</si>
  <si>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</si>
  <si>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</si>
  <si>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</si>
  <si>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</si>
  <si>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</si>
  <si>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</si>
  <si>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</si>
  <si>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</si>
  <si>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</si>
  <si>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</si>
  <si>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</si>
  <si>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</si>
  <si>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</si>
  <si>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</si>
  <si>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</si>
  <si>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</si>
  <si>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</si>
  <si>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</si>
  <si>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</si>
  <si>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</si>
  <si>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</si>
  <si>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</si>
  <si>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</si>
  <si>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</si>
  <si>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</si>
  <si>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</si>
  <si>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</si>
  <si>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</si>
  <si>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</si>
  <si>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</si>
  <si>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</si>
  <si>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</si>
  <si>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Journey</t>
  </si>
  <si>
    <t>Site</t>
  </si>
  <si>
    <t>cc</t>
  </si>
  <si>
    <t>Cents</t>
  </si>
  <si>
    <t>VAT</t>
  </si>
  <si>
    <t>Charge</t>
  </si>
  <si>
    <t>VAT Excl</t>
  </si>
  <si>
    <t>Pretoria</t>
  </si>
  <si>
    <t>Polokwane</t>
  </si>
  <si>
    <t>Sedan</t>
  </si>
  <si>
    <t>Petrol</t>
  </si>
  <si>
    <t>3. Total</t>
  </si>
  <si>
    <t>4. ACCOMMODATION</t>
  </si>
  <si>
    <t>City/Town</t>
  </si>
  <si>
    <t>Name of Supplier</t>
  </si>
  <si>
    <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</si>
  <si>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</si>
  <si>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</si>
  <si>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</si>
  <si>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</si>
  <si>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</si>
  <si>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</si>
  <si>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</si>
  <si>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</si>
  <si>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</si>
  <si>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</si>
  <si>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</si>
  <si>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</si>
  <si>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</si>
  <si>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</si>
  <si>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</si>
  <si>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</si>
  <si>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</si>
  <si>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ANNEXURE A3</t>
  </si>
  <si>
    <t>SUMMARY  OF  FEE  ACCOUNT</t>
  </si>
  <si>
    <t>CLAIM No  :</t>
  </si>
  <si>
    <t xml:space="preserve"> Name of Service</t>
  </si>
  <si>
    <t>WCS</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</si>
  <si>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</si>
  <si>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</si>
  <si>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</si>
  <si>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</si>
  <si>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</si>
  <si>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</si>
  <si>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</si>
  <si>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</si>
  <si>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</si>
  <si>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</si>
  <si>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</si>
  <si>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</si>
  <si>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</si>
  <si>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</si>
  <si>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</si>
  <si>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</si>
  <si>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</si>
  <si>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</si>
  <si>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</si>
  <si>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</si>
  <si>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</si>
  <si>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</si>
  <si>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</si>
  <si>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</si>
  <si>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</si>
  <si>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</si>
  <si>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</si>
  <si>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</si>
  <si>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</si>
  <si>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 xml:space="preserve"> </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</si>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</sst>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6" formatCode="&quot;R&quot;\ #,##0;[Red]&quot;R&quot;\ \-#,##0"/>
    <numFmt numFmtId="7" formatCode="&quot;R&quot;\ #,##0.00;&quot;R&quot;\ \-#,##0.00"/>
    <numFmt numFmtId="44" formatCode="_ &quot;R&quot;\ * #,##0.00_ ;_ &quot;R&quot;\ * \-#,##0.00_ ;_ &quot;R&quot;\ * &quot;-&quot;??_ ;_ @_ "/>
    <numFmt numFmtId="164" formatCode="#.00"/>
    <numFmt numFmtId="165" formatCode="#."/>
    <numFmt numFmtId="166" formatCode="m\o\n\th\ d\,\ yyyy"/>
    <numFmt numFmtId="167" formatCode="&quot;R&quot;\ #,##0.00_);\(&quot;R&quot;\ #,##0.00\)"/>
    <numFmt numFmtId="168" formatCode="&quot;R&quot;\ #,##0_);\(&quot;R&quot;\ #,##0\)"/>
    <numFmt numFmtId="169" formatCode="0.0%"/>
    <numFmt numFmtId="170" formatCode="&quot;R&quot;\ #,##0.00"/>
    <numFmt numFmtId="171" formatCode="[$R-1C09]\ #,##0.00"/>
    <numFmt numFmtId="172" formatCode="[$-1C09]dd\ mmmm\ yyyy;@"/>
    <numFmt numFmtId="173" formatCode="&quot;R&quot;\ #,##0"/>
    <numFmt numFmtId="174" formatCode="&quot;R&quot;\ #,##0.000"/>
    <numFmt numFmtId="175" formatCode="General_)"/>
    <numFmt numFmtId="176" formatCode="dd\ mmmm\ yyyy"/>
    <numFmt numFmtId="177" formatCode="&quot;R&quot;#,##0"/>
    <numFmt numFmtId="178" formatCode="[$R-1C09]\ #,##0"/>
    <numFmt numFmtId="179" formatCode="00"/>
    <numFmt numFmtId="180" formatCode="000000"/>
    <numFmt numFmtId="181" formatCode="0.0"/>
    <numFmt numFmtId="182" formatCode="000"/>
    <numFmt numFmtId="183" formatCode="dd\-mmm\-yyyy"/>
  </numFmts>
  <fonts count="90" x14ac:knownFonts="1">
    <font>
      <sz val="12"/>
      <name val="Courier"/>
    </font>
    <font>
      <sz val="10"/>
      <name val="Arial"/>
      <family val="2"/>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sz val="12"/>
      <color indexed="10"/>
      <name val="Arial"/>
      <family val="2"/>
    </font>
    <font>
      <sz val="10"/>
      <name val="Courier"/>
      <family val="3"/>
    </font>
    <font>
      <sz val="8"/>
      <color indexed="81"/>
      <name val="Tahoma"/>
      <family val="2"/>
    </font>
    <font>
      <b/>
      <sz val="8"/>
      <color indexed="81"/>
      <name val="Tahoma"/>
      <family val="2"/>
    </font>
    <font>
      <sz val="10"/>
      <name val="Arial Narrow"/>
      <family val="2"/>
    </font>
    <font>
      <sz val="12"/>
      <name val="Arial"/>
      <family val="2"/>
    </font>
    <font>
      <b/>
      <sz val="16"/>
      <name val="Arial"/>
      <family val="2"/>
    </font>
    <font>
      <b/>
      <sz val="12"/>
      <name val="Arial"/>
      <family val="2"/>
    </font>
    <font>
      <sz val="11"/>
      <name val="Arial"/>
      <family val="2"/>
    </font>
    <font>
      <sz val="11"/>
      <name val="Courier"/>
      <family val="3"/>
    </font>
    <font>
      <b/>
      <sz val="11"/>
      <name val="Arial"/>
      <family val="2"/>
    </font>
    <font>
      <sz val="10"/>
      <color indexed="81"/>
      <name val="Tahoma"/>
      <family val="2"/>
    </font>
    <font>
      <b/>
      <u/>
      <sz val="10"/>
      <name val="Arial"/>
      <family val="2"/>
    </font>
    <font>
      <b/>
      <u/>
      <sz val="8"/>
      <name val="Arial"/>
      <family val="2"/>
    </font>
    <font>
      <b/>
      <sz val="8"/>
      <name val="Arial"/>
      <family val="2"/>
    </font>
    <font>
      <sz val="10"/>
      <color indexed="12"/>
      <name val="Arial"/>
      <family val="2"/>
    </font>
    <font>
      <sz val="11"/>
      <color indexed="12"/>
      <name val="Arial"/>
      <family val="2"/>
    </font>
    <font>
      <sz val="11"/>
      <name val="Arial"/>
      <family val="2"/>
    </font>
    <font>
      <sz val="11"/>
      <color indexed="8"/>
      <name val="Arial"/>
      <family val="2"/>
    </font>
    <font>
      <b/>
      <sz val="10"/>
      <color indexed="10"/>
      <name val="Arial"/>
      <family val="2"/>
    </font>
    <font>
      <b/>
      <sz val="16"/>
      <color indexed="10"/>
      <name val="Arial"/>
      <family val="2"/>
    </font>
    <font>
      <b/>
      <i/>
      <sz val="12"/>
      <name val="Arial"/>
      <family val="2"/>
    </font>
    <font>
      <sz val="9"/>
      <name val="Arial"/>
      <family val="2"/>
    </font>
    <font>
      <b/>
      <sz val="11"/>
      <color indexed="10"/>
      <name val="Arial"/>
      <family val="2"/>
    </font>
    <font>
      <b/>
      <sz val="12"/>
      <color indexed="8"/>
      <name val="Arial"/>
      <family val="2"/>
    </font>
    <font>
      <b/>
      <sz val="12"/>
      <color indexed="8"/>
      <name val="Arial Narrow"/>
      <family val="2"/>
    </font>
    <font>
      <b/>
      <sz val="12"/>
      <name val="Courier"/>
      <family val="3"/>
    </font>
    <font>
      <b/>
      <sz val="12"/>
      <color indexed="10"/>
      <name val="Arial"/>
      <family val="2"/>
    </font>
    <font>
      <b/>
      <u/>
      <sz val="14"/>
      <color indexed="10"/>
      <name val="Arial"/>
      <family val="2"/>
    </font>
    <font>
      <b/>
      <sz val="11"/>
      <color indexed="8"/>
      <name val="Arial"/>
      <family val="2"/>
    </font>
    <font>
      <sz val="12"/>
      <name val="Courier"/>
      <family val="3"/>
    </font>
    <font>
      <b/>
      <sz val="16"/>
      <color indexed="17"/>
      <name val="Arial"/>
      <family val="2"/>
    </font>
    <font>
      <i/>
      <sz val="11"/>
      <name val="Arial"/>
      <family val="2"/>
    </font>
    <font>
      <b/>
      <sz val="20"/>
      <color indexed="10"/>
      <name val="Arial"/>
      <family val="2"/>
    </font>
    <font>
      <sz val="8"/>
      <name val="Courier"/>
      <family val="3"/>
    </font>
    <font>
      <b/>
      <i/>
      <sz val="12"/>
      <color indexed="10"/>
      <name val="Arial"/>
      <family val="2"/>
    </font>
    <font>
      <b/>
      <sz val="24"/>
      <color indexed="10"/>
      <name val="Arial"/>
      <family val="2"/>
    </font>
    <font>
      <b/>
      <sz val="24"/>
      <color indexed="52"/>
      <name val="Arial"/>
      <family val="2"/>
    </font>
    <font>
      <b/>
      <sz val="16"/>
      <color indexed="50"/>
      <name val="Arial"/>
      <family val="2"/>
    </font>
    <font>
      <sz val="16"/>
      <color indexed="50"/>
      <name val="Courier"/>
      <family val="3"/>
    </font>
    <font>
      <b/>
      <sz val="11"/>
      <color indexed="12"/>
      <name val="Arial"/>
      <family val="2"/>
    </font>
    <font>
      <b/>
      <sz val="11"/>
      <color indexed="17"/>
      <name val="Arial"/>
      <family val="2"/>
    </font>
    <font>
      <sz val="18"/>
      <name val="Courier"/>
      <family val="3"/>
    </font>
    <font>
      <b/>
      <sz val="18"/>
      <color indexed="10"/>
      <name val="Arial"/>
      <family val="2"/>
    </font>
    <font>
      <b/>
      <sz val="12"/>
      <color indexed="17"/>
      <name val="Arial"/>
      <family val="2"/>
    </font>
    <font>
      <b/>
      <u/>
      <sz val="11"/>
      <name val="Arial"/>
      <family val="2"/>
    </font>
    <font>
      <i/>
      <sz val="11"/>
      <color indexed="12"/>
      <name val="Arial"/>
      <family val="2"/>
    </font>
    <font>
      <i/>
      <sz val="12"/>
      <name val="Arial"/>
      <family val="2"/>
    </font>
    <font>
      <b/>
      <i/>
      <sz val="11"/>
      <color indexed="10"/>
      <name val="Arial"/>
      <family val="2"/>
    </font>
    <font>
      <b/>
      <sz val="11"/>
      <color indexed="15"/>
      <name val="Arial"/>
      <family val="2"/>
    </font>
    <font>
      <sz val="11"/>
      <color indexed="15"/>
      <name val="Arial"/>
      <family val="2"/>
    </font>
    <font>
      <b/>
      <u/>
      <sz val="12"/>
      <name val="Arial"/>
      <family val="2"/>
    </font>
    <font>
      <i/>
      <sz val="10"/>
      <name val="Arial"/>
      <family val="2"/>
    </font>
    <font>
      <b/>
      <i/>
      <sz val="10"/>
      <name val="Arial"/>
      <family val="2"/>
    </font>
    <font>
      <i/>
      <sz val="11"/>
      <color indexed="8"/>
      <name val="Arial"/>
      <family val="2"/>
    </font>
    <font>
      <i/>
      <u/>
      <sz val="11"/>
      <name val="Arial"/>
      <family val="2"/>
    </font>
    <font>
      <sz val="14"/>
      <name val="Arial"/>
      <family val="2"/>
    </font>
    <font>
      <u/>
      <sz val="12"/>
      <name val="Arial"/>
      <family val="2"/>
    </font>
    <font>
      <b/>
      <u/>
      <sz val="14"/>
      <color indexed="12"/>
      <name val="Arial"/>
      <family val="2"/>
    </font>
    <font>
      <sz val="16"/>
      <color indexed="10"/>
      <name val="Courier"/>
      <family val="3"/>
    </font>
    <font>
      <sz val="9"/>
      <name val="Arial"/>
      <family val="2"/>
    </font>
    <font>
      <sz val="12"/>
      <color indexed="12"/>
      <name val="Courier"/>
      <family val="3"/>
    </font>
    <font>
      <b/>
      <i/>
      <sz val="12"/>
      <color indexed="12"/>
      <name val="Arial"/>
      <family val="2"/>
    </font>
    <font>
      <sz val="10"/>
      <color indexed="10"/>
      <name val="Arial"/>
      <family val="2"/>
    </font>
    <font>
      <b/>
      <u/>
      <sz val="12"/>
      <color indexed="10"/>
      <name val="Arial"/>
      <family val="2"/>
    </font>
    <font>
      <b/>
      <sz val="12"/>
      <color indexed="12"/>
      <name val="Arial"/>
      <family val="2"/>
    </font>
    <font>
      <b/>
      <sz val="22"/>
      <color indexed="57"/>
      <name val="Arial"/>
      <family val="2"/>
    </font>
    <font>
      <b/>
      <sz val="22"/>
      <color indexed="57"/>
      <name val="Courier"/>
      <family val="3"/>
    </font>
    <font>
      <sz val="8"/>
      <color indexed="10"/>
      <name val="Tahoma"/>
      <family val="2"/>
    </font>
    <font>
      <b/>
      <sz val="14"/>
      <color indexed="12"/>
      <name val="Arial"/>
      <family val="2"/>
    </font>
    <font>
      <sz val="12"/>
      <color indexed="10"/>
      <name val="Courier"/>
      <family val="3"/>
    </font>
    <font>
      <b/>
      <sz val="11"/>
      <color indexed="10"/>
      <name val="Arial Narrow"/>
      <family val="2"/>
    </font>
    <font>
      <u/>
      <sz val="12"/>
      <color rgb="FFFF0000"/>
      <name val="Arial"/>
      <family val="2"/>
    </font>
    <font>
      <b/>
      <sz val="14"/>
      <name val="Arial"/>
      <family val="2"/>
    </font>
    <font>
      <b/>
      <u/>
      <sz val="14"/>
      <name val="Arial"/>
      <family val="2"/>
    </font>
    <font>
      <u/>
      <sz val="10"/>
      <name val="Arial"/>
      <family val="2"/>
    </font>
    <font>
      <b/>
      <sz val="11"/>
      <color rgb="FF1F497D"/>
      <name val="Arial"/>
      <family val="2"/>
    </font>
    <font>
      <sz val="11"/>
      <color rgb="FF1F497D"/>
      <name val="Arial"/>
      <family val="2"/>
    </font>
    <font>
      <sz val="8"/>
      <name val="Arial"/>
      <family val="2"/>
    </font>
    <font>
      <b/>
      <i/>
      <sz val="10"/>
      <color rgb="FFFF0000"/>
      <name val="Arial"/>
      <family val="2"/>
    </font>
  </fonts>
  <fills count="12">
    <fill>
      <patternFill patternType="none"/>
    </fill>
    <fill>
      <patternFill patternType="gray125"/>
    </fill>
    <fill>
      <patternFill patternType="solid">
        <fgColor indexed="42"/>
        <bgColor indexed="64"/>
      </patternFill>
    </fill>
    <fill>
      <patternFill patternType="lightHorizontal">
        <fgColor indexed="9"/>
      </patternFill>
    </fill>
    <fill>
      <patternFill patternType="solid">
        <fgColor indexed="43"/>
        <bgColor indexed="9"/>
      </patternFill>
    </fill>
    <fill>
      <patternFill patternType="solid">
        <fgColor indexed="43"/>
        <bgColor indexed="64"/>
      </patternFill>
    </fill>
    <fill>
      <patternFill patternType="solid">
        <fgColor indexed="13"/>
        <bgColor indexed="64"/>
      </patternFill>
    </fill>
    <fill>
      <patternFill patternType="solid">
        <fgColor indexed="49"/>
        <bgColor indexed="64"/>
      </patternFill>
    </fill>
    <fill>
      <patternFill patternType="solid">
        <fgColor indexed="15"/>
        <bgColor indexed="64"/>
      </patternFill>
    </fill>
    <fill>
      <patternFill patternType="lightTrellis"/>
    </fill>
    <fill>
      <patternFill patternType="solid">
        <fgColor indexed="22"/>
        <bgColor indexed="64"/>
      </patternFill>
    </fill>
    <fill>
      <patternFill patternType="solid">
        <fgColor theme="0" tint="-4.9989318521683403E-2"/>
        <bgColor indexed="64"/>
      </patternFill>
    </fill>
  </fills>
  <borders count="190">
    <border>
      <left/>
      <right/>
      <top/>
      <bottom/>
      <diagonal/>
    </border>
    <border>
      <left/>
      <right/>
      <top style="thin">
        <color indexed="64"/>
      </top>
      <bottom style="double">
        <color indexed="64"/>
      </bottom>
      <diagonal/>
    </border>
    <border>
      <left/>
      <right/>
      <top style="thin">
        <color indexed="64"/>
      </top>
      <bottom/>
      <diagonal/>
    </border>
    <border>
      <left style="double">
        <color indexed="64"/>
      </left>
      <right/>
      <top/>
      <bottom/>
      <diagonal/>
    </border>
    <border>
      <left/>
      <right/>
      <top style="double">
        <color indexed="64"/>
      </top>
      <bottom/>
      <diagonal/>
    </border>
    <border>
      <left style="double">
        <color indexed="64"/>
      </left>
      <right/>
      <top style="thin">
        <color indexed="64"/>
      </top>
      <bottom/>
      <diagonal/>
    </border>
    <border>
      <left style="double">
        <color indexed="64"/>
      </left>
      <right/>
      <top style="double">
        <color indexed="64"/>
      </top>
      <bottom/>
      <diagonal/>
    </border>
    <border>
      <left/>
      <right/>
      <top/>
      <bottom style="double">
        <color indexed="64"/>
      </bottom>
      <diagonal/>
    </border>
    <border>
      <left/>
      <right/>
      <top/>
      <bottom style="thin">
        <color indexed="64"/>
      </bottom>
      <diagonal/>
    </border>
    <border>
      <left style="double">
        <color indexed="64"/>
      </left>
      <right/>
      <top/>
      <bottom style="thin">
        <color indexed="64"/>
      </bottom>
      <diagonal/>
    </border>
    <border>
      <left/>
      <right style="double">
        <color indexed="64"/>
      </right>
      <top/>
      <bottom/>
      <diagonal/>
    </border>
    <border>
      <left style="thin">
        <color indexed="64"/>
      </left>
      <right/>
      <top style="thin">
        <color indexed="64"/>
      </top>
      <bottom/>
      <diagonal/>
    </border>
    <border>
      <left/>
      <right/>
      <top/>
      <bottom style="medium">
        <color indexed="64"/>
      </bottom>
      <diagonal/>
    </border>
    <border>
      <left style="thin">
        <color indexed="64"/>
      </left>
      <right/>
      <top/>
      <bottom/>
      <diagonal/>
    </border>
    <border>
      <left/>
      <right style="double">
        <color indexed="64"/>
      </right>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double">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
      <left style="double">
        <color indexed="64"/>
      </left>
      <right/>
      <top/>
      <bottom style="double">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double">
        <color indexed="64"/>
      </left>
      <right/>
      <top/>
      <bottom style="medium">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uble">
        <color indexed="64"/>
      </right>
      <top style="double">
        <color indexed="64"/>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double">
        <color indexed="64"/>
      </top>
      <bottom/>
      <diagonal/>
    </border>
    <border>
      <left style="thin">
        <color indexed="64"/>
      </left>
      <right style="double">
        <color indexed="64"/>
      </right>
      <top/>
      <bottom style="double">
        <color indexed="64"/>
      </bottom>
      <diagonal/>
    </border>
    <border>
      <left/>
      <right style="double">
        <color indexed="64"/>
      </right>
      <top/>
      <bottom style="double">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double">
        <color indexed="64"/>
      </top>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hair">
        <color indexed="64"/>
      </top>
      <bottom style="hair">
        <color indexed="64"/>
      </bottom>
      <diagonal/>
    </border>
    <border>
      <left style="double">
        <color indexed="64"/>
      </left>
      <right/>
      <top style="thin">
        <color indexed="64"/>
      </top>
      <bottom style="thin">
        <color indexed="64"/>
      </bottom>
      <diagonal/>
    </border>
    <border>
      <left style="thin">
        <color indexed="64"/>
      </left>
      <right style="double">
        <color indexed="64"/>
      </right>
      <top/>
      <bottom style="thin">
        <color indexed="64"/>
      </bottom>
      <diagonal/>
    </border>
    <border>
      <left/>
      <right style="double">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bottom style="thin">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bottom style="thin">
        <color indexed="64"/>
      </bottom>
      <diagonal/>
    </border>
    <border>
      <left/>
      <right style="double">
        <color indexed="64"/>
      </right>
      <top style="hair">
        <color indexed="64"/>
      </top>
      <bottom style="hair">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double">
        <color indexed="64"/>
      </left>
      <right style="double">
        <color indexed="64"/>
      </right>
      <top/>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medium">
        <color indexed="64"/>
      </bottom>
      <diagonal/>
    </border>
    <border>
      <left style="thin">
        <color indexed="64"/>
      </left>
      <right style="double">
        <color indexed="64"/>
      </right>
      <top style="medium">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double">
        <color indexed="64"/>
      </top>
      <bottom style="double">
        <color indexed="64"/>
      </bottom>
      <diagonal/>
    </border>
    <border>
      <left/>
      <right style="thin">
        <color indexed="64"/>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double">
        <color indexed="64"/>
      </bottom>
      <diagonal/>
    </border>
    <border>
      <left/>
      <right style="thin">
        <color indexed="64"/>
      </right>
      <top style="dotted">
        <color indexed="64"/>
      </top>
      <bottom/>
      <diagonal/>
    </border>
    <border>
      <left style="thin">
        <color indexed="64"/>
      </left>
      <right style="double">
        <color indexed="64"/>
      </right>
      <top style="double">
        <color indexed="64"/>
      </top>
      <bottom style="thin">
        <color indexed="64"/>
      </bottom>
      <diagonal/>
    </border>
    <border>
      <left/>
      <right style="double">
        <color indexed="64"/>
      </right>
      <top style="medium">
        <color indexed="64"/>
      </top>
      <bottom style="double">
        <color indexed="64"/>
      </bottom>
      <diagonal/>
    </border>
    <border>
      <left/>
      <right style="double">
        <color indexed="64"/>
      </right>
      <top style="double">
        <color indexed="64"/>
      </top>
      <bottom style="medium">
        <color indexed="64"/>
      </bottom>
      <diagonal/>
    </border>
    <border>
      <left style="thin">
        <color indexed="64"/>
      </left>
      <right style="thin">
        <color indexed="64"/>
      </right>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style="double">
        <color indexed="64"/>
      </left>
      <right/>
      <top style="medium">
        <color indexed="64"/>
      </top>
      <bottom style="hair">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double">
        <color indexed="64"/>
      </left>
      <right/>
      <top style="medium">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style="double">
        <color indexed="64"/>
      </left>
      <right style="double">
        <color indexed="64"/>
      </right>
      <top style="double">
        <color indexed="64"/>
      </top>
      <bottom style="medium">
        <color indexed="64"/>
      </bottom>
      <diagonal/>
    </border>
    <border>
      <left/>
      <right style="double">
        <color indexed="64"/>
      </right>
      <top style="double">
        <color indexed="64"/>
      </top>
      <bottom style="double">
        <color indexed="64"/>
      </bottom>
      <diagonal/>
    </border>
    <border>
      <left/>
      <right/>
      <top/>
      <bottom style="dotted">
        <color indexed="64"/>
      </bottom>
      <diagonal/>
    </border>
    <border>
      <left/>
      <right style="double">
        <color indexed="64"/>
      </right>
      <top/>
      <bottom style="dotted">
        <color indexed="64"/>
      </bottom>
      <diagonal/>
    </border>
    <border>
      <left style="double">
        <color indexed="64"/>
      </left>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bottom style="dashed">
        <color indexed="64"/>
      </bottom>
      <diagonal/>
    </border>
    <border>
      <left/>
      <right style="medium">
        <color indexed="64"/>
      </right>
      <top/>
      <bottom/>
      <diagonal/>
    </border>
  </borders>
  <cellStyleXfs count="18">
    <xf numFmtId="0" fontId="0" fillId="0" borderId="0"/>
    <xf numFmtId="44" fontId="2" fillId="0" borderId="0" applyFont="0" applyFill="0" applyBorder="0" applyAlignment="0" applyProtection="0"/>
    <xf numFmtId="166" fontId="3" fillId="0" borderId="0">
      <protection locked="0"/>
    </xf>
    <xf numFmtId="0" fontId="3" fillId="0" borderId="0">
      <protection locked="0"/>
    </xf>
    <xf numFmtId="0" fontId="3" fillId="0" borderId="0">
      <protection locked="0"/>
    </xf>
    <xf numFmtId="0" fontId="9" fillId="0" borderId="0">
      <protection locked="0"/>
    </xf>
    <xf numFmtId="0" fontId="3" fillId="0" borderId="0">
      <protection locked="0"/>
    </xf>
    <xf numFmtId="0" fontId="3" fillId="0" borderId="0">
      <protection locked="0"/>
    </xf>
    <xf numFmtId="0" fontId="3" fillId="0" borderId="0">
      <protection locked="0"/>
    </xf>
    <xf numFmtId="0" fontId="9" fillId="0" borderId="0">
      <protection locked="0"/>
    </xf>
    <xf numFmtId="164" fontId="3" fillId="0" borderId="0">
      <protection locked="0"/>
    </xf>
    <xf numFmtId="165" fontId="4" fillId="0" borderId="0">
      <protection locked="0"/>
    </xf>
    <xf numFmtId="165" fontId="4" fillId="0" borderId="0">
      <protection locked="0"/>
    </xf>
    <xf numFmtId="0" fontId="32" fillId="0" borderId="0"/>
    <xf numFmtId="0" fontId="14" fillId="0" borderId="0"/>
    <xf numFmtId="0" fontId="1" fillId="0" borderId="0"/>
    <xf numFmtId="9" fontId="2" fillId="0" borderId="0" applyFont="0" applyFill="0" applyBorder="0" applyAlignment="0" applyProtection="0"/>
    <xf numFmtId="165" fontId="3" fillId="0" borderId="1">
      <protection locked="0"/>
    </xf>
  </cellStyleXfs>
  <cellXfs count="1423">
    <xf numFmtId="0" fontId="0" fillId="0" borderId="0" xfId="0"/>
    <xf numFmtId="0" fontId="6" fillId="0" borderId="2" xfId="0" applyFont="1" applyFill="1" applyBorder="1" applyAlignment="1" applyProtection="1"/>
    <xf numFmtId="0" fontId="6" fillId="0" borderId="3" xfId="0" applyFont="1" applyFill="1" applyBorder="1" applyAlignment="1" applyProtection="1"/>
    <xf numFmtId="0" fontId="6" fillId="0" borderId="4" xfId="0" applyFont="1" applyFill="1" applyBorder="1" applyAlignment="1" applyProtection="1"/>
    <xf numFmtId="0" fontId="6" fillId="0" borderId="5" xfId="0" applyFont="1" applyFill="1" applyBorder="1" applyAlignment="1" applyProtection="1"/>
    <xf numFmtId="0" fontId="6" fillId="0" borderId="6" xfId="0" applyFont="1" applyFill="1" applyBorder="1" applyAlignment="1" applyProtection="1"/>
    <xf numFmtId="0" fontId="6" fillId="0" borderId="0" xfId="0" applyFont="1" applyFill="1" applyBorder="1" applyProtection="1"/>
    <xf numFmtId="0" fontId="6" fillId="0" borderId="0" xfId="0" applyFont="1" applyFill="1" applyBorder="1" applyAlignment="1" applyProtection="1"/>
    <xf numFmtId="0" fontId="5" fillId="0" borderId="7" xfId="0" applyFont="1" applyBorder="1" applyAlignment="1" applyProtection="1">
      <alignment horizontal="left"/>
    </xf>
    <xf numFmtId="0" fontId="6" fillId="0" borderId="4" xfId="0" applyFont="1" applyFill="1" applyBorder="1" applyAlignment="1" applyProtection="1">
      <alignment horizontal="center"/>
    </xf>
    <xf numFmtId="0" fontId="5" fillId="0" borderId="0" xfId="0" applyFont="1" applyFill="1" applyBorder="1" applyAlignment="1" applyProtection="1">
      <alignment horizontal="left"/>
    </xf>
    <xf numFmtId="0" fontId="8" fillId="0" borderId="7" xfId="0" applyFont="1" applyBorder="1" applyAlignment="1" applyProtection="1">
      <alignment horizontal="left"/>
    </xf>
    <xf numFmtId="167" fontId="6" fillId="0" borderId="0" xfId="0" applyNumberFormat="1" applyFont="1" applyFill="1" applyBorder="1" applyAlignment="1" applyProtection="1">
      <alignment horizontal="left"/>
    </xf>
    <xf numFmtId="0" fontId="18" fillId="0" borderId="0" xfId="0" applyFont="1" applyFill="1" applyBorder="1" applyProtection="1"/>
    <xf numFmtId="0" fontId="19" fillId="0" borderId="0" xfId="0" applyFont="1" applyBorder="1"/>
    <xf numFmtId="0" fontId="20" fillId="0" borderId="0" xfId="0" applyFont="1" applyBorder="1" applyAlignment="1">
      <alignment horizontal="right"/>
    </xf>
    <xf numFmtId="0" fontId="18" fillId="0" borderId="0" xfId="0" applyFont="1" applyBorder="1"/>
    <xf numFmtId="0" fontId="6" fillId="0" borderId="0" xfId="0" applyFont="1" applyFill="1" applyBorder="1" applyAlignment="1" applyProtection="1">
      <alignment horizontal="center"/>
    </xf>
    <xf numFmtId="0" fontId="5" fillId="0" borderId="0" xfId="0" applyFont="1" applyFill="1" applyBorder="1" applyAlignment="1" applyProtection="1">
      <alignment horizontal="center"/>
    </xf>
    <xf numFmtId="0" fontId="18" fillId="0" borderId="0" xfId="0" applyFont="1"/>
    <xf numFmtId="0" fontId="5" fillId="0" borderId="8" xfId="0" applyFont="1" applyFill="1" applyBorder="1" applyAlignment="1" applyProtection="1">
      <alignment horizontal="center"/>
    </xf>
    <xf numFmtId="0" fontId="5" fillId="0" borderId="8" xfId="0" applyFont="1" applyFill="1" applyBorder="1" applyAlignment="1" applyProtection="1">
      <alignment horizontal="left"/>
    </xf>
    <xf numFmtId="0" fontId="5" fillId="0" borderId="4" xfId="0" applyFont="1" applyFill="1" applyBorder="1" applyAlignment="1" applyProtection="1"/>
    <xf numFmtId="168" fontId="5" fillId="0" borderId="0" xfId="0" applyNumberFormat="1" applyFont="1" applyFill="1" applyBorder="1" applyAlignment="1" applyProtection="1"/>
    <xf numFmtId="9" fontId="5" fillId="0" borderId="3" xfId="0" applyNumberFormat="1" applyFont="1" applyFill="1" applyBorder="1" applyAlignment="1" applyProtection="1"/>
    <xf numFmtId="0" fontId="5" fillId="0" borderId="0" xfId="0" applyFont="1" applyFill="1" applyBorder="1" applyAlignment="1" applyProtection="1"/>
    <xf numFmtId="9" fontId="5" fillId="0" borderId="9" xfId="0" applyNumberFormat="1" applyFont="1" applyFill="1" applyBorder="1" applyAlignment="1" applyProtection="1"/>
    <xf numFmtId="0" fontId="5" fillId="0" borderId="8" xfId="0" applyFont="1" applyFill="1" applyBorder="1" applyAlignment="1" applyProtection="1"/>
    <xf numFmtId="9" fontId="5" fillId="0" borderId="0" xfId="0" applyNumberFormat="1" applyFont="1" applyFill="1" applyBorder="1" applyAlignment="1" applyProtection="1"/>
    <xf numFmtId="169" fontId="6" fillId="0" borderId="0" xfId="0" applyNumberFormat="1" applyFont="1" applyFill="1" applyBorder="1" applyAlignment="1" applyProtection="1"/>
    <xf numFmtId="168" fontId="6" fillId="0" borderId="0" xfId="0" applyNumberFormat="1" applyFont="1" applyFill="1" applyBorder="1" applyAlignment="1" applyProtection="1"/>
    <xf numFmtId="167" fontId="6" fillId="0" borderId="0" xfId="0" applyNumberFormat="1" applyFont="1" applyFill="1" applyBorder="1" applyAlignment="1" applyProtection="1"/>
    <xf numFmtId="9" fontId="6" fillId="0" borderId="0" xfId="0" applyNumberFormat="1" applyFont="1" applyFill="1" applyBorder="1" applyAlignment="1" applyProtection="1"/>
    <xf numFmtId="0" fontId="6" fillId="0" borderId="7" xfId="0" applyFont="1" applyFill="1" applyBorder="1" applyAlignment="1" applyProtection="1"/>
    <xf numFmtId="0" fontId="6" fillId="0" borderId="8" xfId="0" applyFont="1" applyFill="1" applyBorder="1" applyAlignment="1" applyProtection="1"/>
    <xf numFmtId="9" fontId="5" fillId="0" borderId="0" xfId="16" applyFont="1" applyFill="1" applyBorder="1" applyAlignment="1" applyProtection="1"/>
    <xf numFmtId="167" fontId="6" fillId="0" borderId="4" xfId="0" applyNumberFormat="1" applyFont="1" applyFill="1" applyBorder="1" applyAlignment="1" applyProtection="1"/>
    <xf numFmtId="167" fontId="6" fillId="0" borderId="10" xfId="0" applyNumberFormat="1" applyFont="1" applyFill="1" applyBorder="1" applyAlignment="1" applyProtection="1"/>
    <xf numFmtId="167" fontId="6" fillId="0" borderId="7" xfId="0" applyNumberFormat="1" applyFont="1" applyFill="1" applyBorder="1" applyAlignment="1" applyProtection="1"/>
    <xf numFmtId="9" fontId="6" fillId="0" borderId="4" xfId="0" applyNumberFormat="1" applyFont="1" applyFill="1" applyBorder="1" applyAlignment="1" applyProtection="1"/>
    <xf numFmtId="0" fontId="6" fillId="0" borderId="11" xfId="0" applyFont="1" applyFill="1" applyBorder="1" applyAlignment="1" applyProtection="1"/>
    <xf numFmtId="10" fontId="5" fillId="0" borderId="0" xfId="16" applyNumberFormat="1" applyFont="1" applyFill="1" applyBorder="1" applyAlignment="1" applyProtection="1"/>
    <xf numFmtId="2" fontId="5" fillId="0" borderId="0" xfId="0" applyNumberFormat="1" applyFont="1" applyFill="1" applyBorder="1" applyAlignment="1" applyProtection="1"/>
    <xf numFmtId="2" fontId="5" fillId="0" borderId="8" xfId="0" applyNumberFormat="1" applyFont="1" applyFill="1" applyBorder="1" applyAlignment="1" applyProtection="1"/>
    <xf numFmtId="2" fontId="6" fillId="0" borderId="0" xfId="0" applyNumberFormat="1" applyFont="1" applyFill="1" applyBorder="1" applyAlignment="1" applyProtection="1"/>
    <xf numFmtId="167" fontId="6" fillId="0" borderId="0" xfId="0" applyNumberFormat="1" applyFont="1" applyFill="1" applyBorder="1" applyAlignment="1" applyProtection="1">
      <alignment horizontal="center"/>
    </xf>
    <xf numFmtId="170" fontId="5" fillId="0" borderId="0" xfId="16" applyNumberFormat="1" applyFont="1" applyFill="1" applyBorder="1" applyAlignment="1" applyProtection="1"/>
    <xf numFmtId="170" fontId="5" fillId="0" borderId="12" xfId="16" applyNumberFormat="1" applyFont="1" applyFill="1" applyBorder="1" applyAlignment="1" applyProtection="1"/>
    <xf numFmtId="170" fontId="5" fillId="0" borderId="0" xfId="0" applyNumberFormat="1" applyFont="1" applyFill="1" applyBorder="1" applyAlignment="1" applyProtection="1"/>
    <xf numFmtId="170" fontId="5" fillId="0" borderId="0" xfId="0" applyNumberFormat="1" applyFont="1" applyFill="1" applyBorder="1" applyAlignment="1" applyProtection="1">
      <alignment horizontal="left"/>
    </xf>
    <xf numFmtId="170" fontId="6" fillId="0" borderId="0" xfId="0" applyNumberFormat="1" applyFont="1" applyFill="1" applyBorder="1" applyAlignment="1" applyProtection="1"/>
    <xf numFmtId="170" fontId="5" fillId="0" borderId="0" xfId="0" applyNumberFormat="1" applyFont="1" applyFill="1" applyBorder="1" applyAlignment="1" applyProtection="1">
      <alignment horizontal="center"/>
    </xf>
    <xf numFmtId="170" fontId="5" fillId="0" borderId="8" xfId="0" applyNumberFormat="1" applyFont="1" applyFill="1" applyBorder="1" applyAlignment="1" applyProtection="1"/>
    <xf numFmtId="170" fontId="5" fillId="0" borderId="12" xfId="0" applyNumberFormat="1" applyFont="1" applyFill="1" applyBorder="1" applyAlignment="1" applyProtection="1"/>
    <xf numFmtId="170" fontId="6" fillId="0" borderId="0" xfId="1" applyNumberFormat="1" applyFont="1" applyFill="1" applyBorder="1" applyAlignment="1" applyProtection="1"/>
    <xf numFmtId="170" fontId="6" fillId="0" borderId="7" xfId="0" applyNumberFormat="1" applyFont="1" applyFill="1" applyBorder="1" applyAlignment="1" applyProtection="1"/>
    <xf numFmtId="9" fontId="6" fillId="0" borderId="0" xfId="16" applyFont="1" applyFill="1" applyBorder="1" applyAlignment="1" applyProtection="1"/>
    <xf numFmtId="0" fontId="20" fillId="0" borderId="13" xfId="0" applyFont="1" applyBorder="1" applyAlignment="1">
      <alignment horizontal="right"/>
    </xf>
    <xf numFmtId="44" fontId="27" fillId="0" borderId="0" xfId="1" applyFont="1" applyBorder="1"/>
    <xf numFmtId="0" fontId="6" fillId="0" borderId="8" xfId="0" applyFont="1" applyFill="1" applyBorder="1" applyAlignment="1" applyProtection="1">
      <alignment horizontal="left"/>
    </xf>
    <xf numFmtId="167" fontId="6" fillId="0" borderId="8" xfId="0" applyNumberFormat="1" applyFont="1" applyFill="1" applyBorder="1" applyAlignment="1" applyProtection="1"/>
    <xf numFmtId="0" fontId="5" fillId="0" borderId="0" xfId="0" applyFont="1"/>
    <xf numFmtId="3" fontId="34" fillId="0" borderId="0" xfId="14" applyNumberFormat="1" applyFont="1" applyBorder="1" applyProtection="1">
      <protection locked="0"/>
    </xf>
    <xf numFmtId="0" fontId="17" fillId="0" borderId="0" xfId="0" applyFont="1"/>
    <xf numFmtId="3" fontId="35" fillId="0" borderId="0" xfId="14" applyNumberFormat="1" applyFont="1" applyBorder="1" applyProtection="1">
      <protection locked="0"/>
    </xf>
    <xf numFmtId="0" fontId="7" fillId="0" borderId="0" xfId="0" applyFont="1" applyFill="1" applyBorder="1" applyAlignment="1" applyProtection="1"/>
    <xf numFmtId="0" fontId="18" fillId="0" borderId="0" xfId="0" applyFont="1" applyBorder="1" applyAlignment="1" applyProtection="1"/>
    <xf numFmtId="0" fontId="18" fillId="0" borderId="3" xfId="0" applyFont="1" applyBorder="1" applyAlignment="1" applyProtection="1"/>
    <xf numFmtId="0" fontId="20" fillId="0" borderId="0" xfId="0" applyFont="1" applyBorder="1" applyAlignment="1" applyProtection="1"/>
    <xf numFmtId="0" fontId="18" fillId="0" borderId="0" xfId="0" applyFont="1" applyFill="1" applyBorder="1"/>
    <xf numFmtId="170" fontId="20" fillId="0" borderId="12" xfId="0" applyNumberFormat="1" applyFont="1" applyFill="1" applyBorder="1" applyAlignment="1" applyProtection="1">
      <alignment horizontal="left" vertical="center"/>
      <protection hidden="1"/>
    </xf>
    <xf numFmtId="170" fontId="20" fillId="0" borderId="14" xfId="0" applyNumberFormat="1" applyFont="1" applyFill="1" applyBorder="1" applyAlignment="1" applyProtection="1">
      <alignment horizontal="right" vertical="center"/>
    </xf>
    <xf numFmtId="167" fontId="6" fillId="0" borderId="8" xfId="0" applyNumberFormat="1" applyFont="1" applyFill="1" applyBorder="1" applyAlignment="1" applyProtection="1">
      <alignment horizontal="left"/>
    </xf>
    <xf numFmtId="0" fontId="11" fillId="0" borderId="0" xfId="0" applyFont="1"/>
    <xf numFmtId="0" fontId="8" fillId="2" borderId="15" xfId="0" applyFont="1" applyFill="1" applyBorder="1" applyAlignment="1" applyProtection="1">
      <alignment horizontal="center" vertical="center" wrapText="1"/>
    </xf>
    <xf numFmtId="170" fontId="0" fillId="0" borderId="0" xfId="0" applyNumberFormat="1"/>
    <xf numFmtId="0" fontId="5" fillId="0" borderId="0" xfId="0" applyFont="1" applyBorder="1" applyAlignment="1" applyProtection="1"/>
    <xf numFmtId="0" fontId="5" fillId="0" borderId="0" xfId="0" applyFont="1" applyBorder="1" applyProtection="1"/>
    <xf numFmtId="170" fontId="5" fillId="0" borderId="0" xfId="0" applyNumberFormat="1" applyFont="1" applyBorder="1" applyAlignment="1" applyProtection="1"/>
    <xf numFmtId="0" fontId="5" fillId="0" borderId="0" xfId="0" applyFont="1" applyBorder="1" applyAlignment="1" applyProtection="1">
      <alignment horizontal="center"/>
    </xf>
    <xf numFmtId="170" fontId="6" fillId="0" borderId="0" xfId="0" applyNumberFormat="1" applyFont="1" applyFill="1" applyBorder="1" applyAlignment="1" applyProtection="1">
      <alignment horizontal="center"/>
    </xf>
    <xf numFmtId="0" fontId="18" fillId="0" borderId="3" xfId="0" applyFont="1" applyFill="1" applyBorder="1" applyAlignment="1" applyProtection="1">
      <alignment horizontal="left" vertical="center" wrapText="1"/>
    </xf>
    <xf numFmtId="0" fontId="18" fillId="0" borderId="0" xfId="0" applyFont="1" applyBorder="1" applyAlignment="1" applyProtection="1">
      <alignment horizontal="left" vertical="center"/>
    </xf>
    <xf numFmtId="170" fontId="39" fillId="0" borderId="7" xfId="0" applyNumberFormat="1" applyFont="1" applyFill="1" applyBorder="1" applyAlignment="1" applyProtection="1"/>
    <xf numFmtId="170" fontId="6" fillId="0" borderId="8" xfId="0" applyNumberFormat="1" applyFont="1" applyFill="1" applyBorder="1" applyAlignment="1" applyProtection="1"/>
    <xf numFmtId="173" fontId="46" fillId="0" borderId="16" xfId="0" applyNumberFormat="1" applyFont="1" applyFill="1" applyBorder="1" applyAlignment="1" applyProtection="1">
      <alignment horizontal="center" vertical="center"/>
    </xf>
    <xf numFmtId="173" fontId="47" fillId="0" borderId="16" xfId="0" applyNumberFormat="1" applyFont="1" applyFill="1" applyBorder="1" applyAlignment="1" applyProtection="1">
      <alignment horizontal="center" vertical="center"/>
    </xf>
    <xf numFmtId="170" fontId="39" fillId="0" borderId="7" xfId="0" applyNumberFormat="1" applyFont="1" applyFill="1" applyBorder="1" applyAlignment="1" applyProtection="1">
      <alignment horizontal="left"/>
    </xf>
    <xf numFmtId="0" fontId="5" fillId="0" borderId="12" xfId="0" applyFont="1" applyFill="1" applyBorder="1" applyAlignment="1" applyProtection="1">
      <alignment horizontal="left"/>
    </xf>
    <xf numFmtId="9" fontId="5" fillId="0" borderId="12" xfId="0" applyNumberFormat="1" applyFont="1" applyFill="1" applyBorder="1" applyAlignment="1" applyProtection="1"/>
    <xf numFmtId="0" fontId="6" fillId="0" borderId="12" xfId="0" applyFont="1" applyFill="1" applyBorder="1" applyAlignment="1" applyProtection="1">
      <alignment horizontal="left"/>
    </xf>
    <xf numFmtId="0" fontId="39" fillId="0" borderId="12" xfId="0" applyFont="1" applyFill="1" applyBorder="1" applyAlignment="1" applyProtection="1"/>
    <xf numFmtId="0" fontId="28" fillId="0" borderId="12" xfId="0" applyFont="1" applyFill="1" applyBorder="1" applyAlignment="1" applyProtection="1"/>
    <xf numFmtId="170" fontId="28" fillId="0" borderId="12" xfId="0" applyNumberFormat="1" applyFont="1" applyFill="1" applyBorder="1" applyAlignment="1" applyProtection="1"/>
    <xf numFmtId="0" fontId="6" fillId="0" borderId="0" xfId="0" applyFont="1" applyFill="1" applyBorder="1" applyAlignment="1" applyProtection="1">
      <alignment horizontal="right"/>
    </xf>
    <xf numFmtId="0" fontId="8" fillId="2" borderId="17" xfId="0" applyFont="1" applyFill="1" applyBorder="1" applyAlignment="1" applyProtection="1">
      <alignment horizontal="center" vertical="center" wrapText="1"/>
    </xf>
    <xf numFmtId="0" fontId="20" fillId="0" borderId="3" xfId="0" applyFont="1" applyBorder="1" applyAlignment="1" applyProtection="1"/>
    <xf numFmtId="0" fontId="18" fillId="0" borderId="10" xfId="0" applyFont="1" applyBorder="1" applyAlignment="1" applyProtection="1"/>
    <xf numFmtId="170" fontId="5" fillId="0" borderId="0" xfId="0" applyNumberFormat="1" applyFont="1" applyBorder="1" applyAlignment="1" applyProtection="1">
      <alignment horizontal="center"/>
    </xf>
    <xf numFmtId="0" fontId="5" fillId="0" borderId="8" xfId="0" applyFont="1" applyBorder="1" applyAlignment="1" applyProtection="1"/>
    <xf numFmtId="0" fontId="5" fillId="0" borderId="8" xfId="0" applyFont="1" applyBorder="1" applyProtection="1"/>
    <xf numFmtId="9" fontId="5" fillId="0" borderId="8" xfId="16" applyFont="1" applyBorder="1" applyProtection="1"/>
    <xf numFmtId="170" fontId="5" fillId="0" borderId="8" xfId="0" applyNumberFormat="1" applyFont="1" applyBorder="1" applyProtection="1"/>
    <xf numFmtId="170" fontId="5" fillId="0" borderId="8" xfId="0" applyNumberFormat="1" applyFont="1" applyBorder="1" applyAlignment="1" applyProtection="1">
      <alignment horizontal="center"/>
    </xf>
    <xf numFmtId="0" fontId="5" fillId="0" borderId="7" xfId="0" applyFont="1" applyBorder="1" applyAlignment="1" applyProtection="1"/>
    <xf numFmtId="0" fontId="7" fillId="0" borderId="7" xfId="0" applyFont="1" applyFill="1" applyBorder="1" applyAlignment="1" applyProtection="1"/>
    <xf numFmtId="0" fontId="6" fillId="0" borderId="7" xfId="0" applyFont="1" applyFill="1" applyBorder="1" applyAlignment="1" applyProtection="1">
      <alignment horizontal="left"/>
    </xf>
    <xf numFmtId="0" fontId="37" fillId="0" borderId="0" xfId="0" applyFont="1"/>
    <xf numFmtId="169" fontId="11" fillId="0" borderId="18" xfId="16" applyNumberFormat="1" applyFont="1" applyBorder="1"/>
    <xf numFmtId="169" fontId="5" fillId="0" borderId="19" xfId="16" applyNumberFormat="1" applyFont="1" applyBorder="1"/>
    <xf numFmtId="169" fontId="5" fillId="0" borderId="20" xfId="16" applyNumberFormat="1" applyFont="1" applyBorder="1"/>
    <xf numFmtId="169" fontId="11" fillId="0" borderId="0" xfId="16" applyNumberFormat="1" applyFont="1"/>
    <xf numFmtId="0" fontId="18" fillId="0" borderId="7" xfId="0" applyFont="1" applyBorder="1" applyAlignment="1" applyProtection="1">
      <alignment vertical="center"/>
    </xf>
    <xf numFmtId="173" fontId="20" fillId="0" borderId="21" xfId="0" applyNumberFormat="1" applyFont="1" applyBorder="1" applyAlignment="1" applyProtection="1">
      <alignment vertical="center"/>
    </xf>
    <xf numFmtId="0" fontId="18" fillId="0" borderId="0" xfId="0" applyFont="1" applyBorder="1" applyAlignment="1" applyProtection="1">
      <alignment vertical="center"/>
    </xf>
    <xf numFmtId="173" fontId="20" fillId="0" borderId="22" xfId="0" applyNumberFormat="1" applyFont="1" applyBorder="1" applyAlignment="1" applyProtection="1">
      <alignment vertical="center"/>
    </xf>
    <xf numFmtId="0" fontId="5" fillId="0" borderId="0" xfId="0" applyFont="1" applyAlignment="1">
      <alignment vertical="center" wrapText="1"/>
    </xf>
    <xf numFmtId="0" fontId="5" fillId="0" borderId="0" xfId="0" applyNumberFormat="1" applyFont="1" applyAlignment="1">
      <alignment vertical="center" wrapText="1"/>
    </xf>
    <xf numFmtId="1" fontId="33" fillId="0" borderId="23" xfId="0" applyNumberFormat="1" applyFont="1" applyFill="1" applyBorder="1" applyAlignment="1" applyProtection="1">
      <alignment horizontal="center" vertical="center"/>
    </xf>
    <xf numFmtId="0" fontId="18" fillId="0" borderId="3" xfId="0" applyFont="1" applyFill="1" applyBorder="1" applyAlignment="1" applyProtection="1">
      <alignment horizontal="left" vertical="center"/>
    </xf>
    <xf numFmtId="0" fontId="17" fillId="0" borderId="0" xfId="0" applyFont="1" applyAlignment="1">
      <alignment vertical="center" wrapText="1"/>
    </xf>
    <xf numFmtId="0" fontId="20" fillId="0" borderId="0" xfId="0" applyFont="1" applyAlignment="1">
      <alignment vertical="center" wrapText="1"/>
    </xf>
    <xf numFmtId="0" fontId="5" fillId="0" borderId="0" xfId="0" applyFont="1" applyAlignment="1">
      <alignment horizontal="center" vertical="top" wrapText="1"/>
    </xf>
    <xf numFmtId="0" fontId="5" fillId="0" borderId="0" xfId="0" applyFont="1" applyAlignment="1">
      <alignment vertical="top" wrapText="1"/>
    </xf>
    <xf numFmtId="0" fontId="5" fillId="0" borderId="0" xfId="0" applyFont="1" applyBorder="1" applyAlignment="1">
      <alignment vertical="top" wrapText="1"/>
    </xf>
    <xf numFmtId="0" fontId="8" fillId="0" borderId="0" xfId="0" applyFont="1" applyAlignment="1">
      <alignment vertical="top" wrapText="1"/>
    </xf>
    <xf numFmtId="0" fontId="0" fillId="0" borderId="0" xfId="0" applyAlignment="1">
      <alignment horizontal="center" vertical="top"/>
    </xf>
    <xf numFmtId="0" fontId="42" fillId="0" borderId="7" xfId="0" applyFont="1" applyBorder="1" applyAlignment="1" applyProtection="1">
      <alignment vertical="center"/>
    </xf>
    <xf numFmtId="0" fontId="20" fillId="0" borderId="3" xfId="0" applyFont="1" applyFill="1" applyBorder="1" applyAlignment="1" applyProtection="1">
      <alignment horizontal="left" vertical="center"/>
    </xf>
    <xf numFmtId="0" fontId="42" fillId="0" borderId="0" xfId="0" applyFont="1" applyBorder="1" applyAlignment="1" applyProtection="1">
      <alignment vertical="center"/>
    </xf>
    <xf numFmtId="0" fontId="20" fillId="0" borderId="0" xfId="0" applyFont="1" applyBorder="1" applyAlignment="1" applyProtection="1">
      <alignment vertical="center"/>
    </xf>
    <xf numFmtId="0" fontId="18" fillId="0" borderId="10" xfId="0" applyFont="1" applyBorder="1" applyAlignment="1" applyProtection="1">
      <alignment vertical="center"/>
    </xf>
    <xf numFmtId="0" fontId="20" fillId="0" borderId="3" xfId="0" applyFont="1" applyBorder="1" applyAlignment="1" applyProtection="1">
      <alignment vertical="center"/>
    </xf>
    <xf numFmtId="0" fontId="20" fillId="0" borderId="0" xfId="0" applyFont="1" applyFill="1" applyBorder="1" applyAlignment="1" applyProtection="1">
      <alignment horizontal="left" vertical="center"/>
    </xf>
    <xf numFmtId="0" fontId="15" fillId="0" borderId="10" xfId="0" applyFont="1" applyBorder="1" applyAlignment="1">
      <alignment vertical="center"/>
    </xf>
    <xf numFmtId="0" fontId="56" fillId="0" borderId="0" xfId="0" applyFont="1" applyBorder="1" applyAlignment="1" applyProtection="1">
      <alignment vertical="center"/>
    </xf>
    <xf numFmtId="1" fontId="42" fillId="0" borderId="0" xfId="0" applyNumberFormat="1" applyFont="1" applyBorder="1" applyAlignment="1" applyProtection="1">
      <alignment horizontal="left" vertical="center"/>
    </xf>
    <xf numFmtId="0" fontId="20" fillId="0" borderId="24" xfId="0" applyFont="1" applyBorder="1" applyAlignment="1" applyProtection="1">
      <alignment vertical="center"/>
    </xf>
    <xf numFmtId="1" fontId="42" fillId="0" borderId="7" xfId="0" applyNumberFormat="1" applyFont="1" applyBorder="1" applyAlignment="1" applyProtection="1">
      <alignment horizontal="left" vertical="center"/>
    </xf>
    <xf numFmtId="0" fontId="20" fillId="0" borderId="7" xfId="0" applyFont="1" applyFill="1" applyBorder="1" applyAlignment="1" applyProtection="1">
      <alignment horizontal="left" vertical="center"/>
    </xf>
    <xf numFmtId="0" fontId="20" fillId="0" borderId="7" xfId="0" applyFont="1" applyBorder="1" applyAlignment="1" applyProtection="1">
      <alignment vertical="center"/>
    </xf>
    <xf numFmtId="0" fontId="18" fillId="0" borderId="0" xfId="0" applyFont="1" applyFill="1" applyBorder="1" applyAlignment="1" applyProtection="1">
      <alignment vertical="center"/>
    </xf>
    <xf numFmtId="0" fontId="37" fillId="0" borderId="0" xfId="0" applyFont="1" applyBorder="1" applyAlignment="1" applyProtection="1">
      <alignment vertical="center"/>
    </xf>
    <xf numFmtId="0" fontId="18" fillId="0" borderId="25" xfId="0" applyFont="1" applyFill="1" applyBorder="1" applyAlignment="1" applyProtection="1">
      <alignment horizontal="left" vertical="center"/>
    </xf>
    <xf numFmtId="0" fontId="18" fillId="0" borderId="26" xfId="0" applyFont="1" applyFill="1" applyBorder="1" applyAlignment="1" applyProtection="1">
      <alignment vertical="center"/>
    </xf>
    <xf numFmtId="0" fontId="18" fillId="0" borderId="25" xfId="0" applyFont="1" applyBorder="1" applyAlignment="1" applyProtection="1">
      <alignment vertical="center"/>
    </xf>
    <xf numFmtId="0" fontId="18" fillId="0" borderId="26" xfId="0" applyFont="1" applyBorder="1" applyAlignment="1" applyProtection="1">
      <alignment vertical="center"/>
    </xf>
    <xf numFmtId="0" fontId="18" fillId="0" borderId="27" xfId="0" applyFont="1" applyBorder="1" applyAlignment="1" applyProtection="1">
      <alignment vertical="center"/>
    </xf>
    <xf numFmtId="0" fontId="18" fillId="0" borderId="27" xfId="0" applyFont="1" applyFill="1" applyBorder="1" applyAlignment="1" applyProtection="1">
      <alignment vertical="center"/>
    </xf>
    <xf numFmtId="0" fontId="20" fillId="0" borderId="27" xfId="0" applyFont="1" applyBorder="1" applyAlignment="1" applyProtection="1">
      <alignment vertical="center"/>
    </xf>
    <xf numFmtId="0" fontId="59" fillId="0" borderId="27" xfId="0" applyFont="1" applyFill="1" applyBorder="1" applyAlignment="1" applyProtection="1">
      <alignment horizontal="center" vertical="center"/>
    </xf>
    <xf numFmtId="1" fontId="59" fillId="0" borderId="28" xfId="0" applyNumberFormat="1" applyFont="1" applyFill="1" applyBorder="1" applyAlignment="1" applyProtection="1">
      <alignment horizontal="center" vertical="center"/>
    </xf>
    <xf numFmtId="0" fontId="60" fillId="0" borderId="27" xfId="0" applyFont="1" applyBorder="1" applyAlignment="1" applyProtection="1">
      <alignment horizontal="left" vertical="center"/>
    </xf>
    <xf numFmtId="0" fontId="0" fillId="0" borderId="11" xfId="0" applyFill="1" applyBorder="1" applyAlignment="1" applyProtection="1">
      <alignment vertical="center"/>
      <protection locked="0"/>
    </xf>
    <xf numFmtId="0" fontId="5" fillId="0" borderId="0" xfId="0" applyFont="1" applyAlignment="1">
      <alignment wrapText="1"/>
    </xf>
    <xf numFmtId="0" fontId="42" fillId="0" borderId="0" xfId="0" applyFont="1" applyBorder="1" applyAlignment="1" applyProtection="1">
      <alignment horizontal="left" vertical="center"/>
    </xf>
    <xf numFmtId="0" fontId="39" fillId="0" borderId="0" xfId="13" applyNumberFormat="1" applyFont="1" applyFill="1" applyBorder="1" applyAlignment="1" applyProtection="1">
      <alignment horizontal="left" vertical="center"/>
    </xf>
    <xf numFmtId="0" fontId="20" fillId="0" borderId="0" xfId="0" applyFont="1" applyBorder="1" applyAlignment="1" applyProtection="1">
      <alignment horizontal="left"/>
    </xf>
    <xf numFmtId="0" fontId="20" fillId="0" borderId="24" xfId="0" applyNumberFormat="1" applyFont="1" applyBorder="1" applyAlignment="1" applyProtection="1">
      <alignment vertical="center"/>
    </xf>
    <xf numFmtId="0" fontId="5" fillId="0" borderId="7" xfId="0" applyNumberFormat="1" applyFont="1" applyBorder="1" applyAlignment="1" applyProtection="1">
      <alignment horizontal="left" vertical="center"/>
    </xf>
    <xf numFmtId="49" fontId="62" fillId="0" borderId="7" xfId="0" applyNumberFormat="1" applyFont="1" applyBorder="1" applyAlignment="1" applyProtection="1">
      <alignment horizontal="left" vertical="center"/>
    </xf>
    <xf numFmtId="0" fontId="5" fillId="0" borderId="0" xfId="0" applyFont="1" applyBorder="1" applyAlignment="1" applyProtection="1">
      <alignment horizontal="left" vertical="center"/>
    </xf>
    <xf numFmtId="9" fontId="6" fillId="0" borderId="3"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Border="1" applyAlignment="1" applyProtection="1">
      <alignment vertical="center"/>
    </xf>
    <xf numFmtId="9" fontId="5" fillId="0" borderId="0" xfId="16" applyFont="1" applyFill="1" applyBorder="1" applyAlignment="1" applyProtection="1">
      <alignment vertical="center"/>
    </xf>
    <xf numFmtId="0" fontId="6" fillId="0" borderId="3" xfId="0" applyFont="1" applyFill="1" applyBorder="1" applyAlignment="1" applyProtection="1">
      <alignment vertical="center"/>
    </xf>
    <xf numFmtId="2" fontId="6" fillId="0" borderId="0" xfId="0" applyNumberFormat="1" applyFont="1" applyFill="1" applyBorder="1" applyAlignment="1" applyProtection="1">
      <alignment vertical="center"/>
    </xf>
    <xf numFmtId="0" fontId="5" fillId="0" borderId="9" xfId="0" applyFont="1" applyBorder="1" applyAlignment="1" applyProtection="1">
      <alignment vertical="center"/>
    </xf>
    <xf numFmtId="0" fontId="6" fillId="0" borderId="8" xfId="0" applyFont="1" applyFill="1" applyBorder="1" applyAlignment="1" applyProtection="1">
      <alignment vertical="center"/>
    </xf>
    <xf numFmtId="0" fontId="5" fillId="0" borderId="24" xfId="0" applyFont="1" applyBorder="1" applyAlignment="1" applyProtection="1">
      <alignment vertical="center"/>
    </xf>
    <xf numFmtId="0" fontId="6" fillId="0" borderId="7" xfId="0" applyFont="1" applyFill="1" applyBorder="1" applyAlignment="1" applyProtection="1">
      <alignment vertical="center"/>
    </xf>
    <xf numFmtId="9" fontId="5" fillId="0" borderId="3" xfId="0" applyNumberFormat="1" applyFont="1" applyFill="1" applyBorder="1" applyAlignment="1" applyProtection="1">
      <alignment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vertical="center"/>
    </xf>
    <xf numFmtId="0" fontId="5" fillId="0" borderId="0" xfId="0" applyFont="1" applyBorder="1" applyAlignment="1" applyProtection="1">
      <alignment horizontal="center" vertical="center"/>
    </xf>
    <xf numFmtId="0" fontId="6" fillId="0" borderId="0" xfId="0" applyFont="1" applyFill="1" applyBorder="1" applyAlignment="1" applyProtection="1">
      <alignment horizontal="center" vertical="center"/>
    </xf>
    <xf numFmtId="0" fontId="5" fillId="0" borderId="8" xfId="0" applyFont="1" applyBorder="1" applyAlignment="1" applyProtection="1">
      <alignment vertical="center"/>
    </xf>
    <xf numFmtId="0" fontId="6" fillId="0" borderId="29" xfId="0" applyFont="1" applyFill="1" applyBorder="1" applyAlignment="1" applyProtection="1">
      <alignment vertical="center"/>
    </xf>
    <xf numFmtId="0" fontId="6" fillId="0" borderId="12" xfId="0" applyFont="1" applyFill="1" applyBorder="1" applyAlignment="1" applyProtection="1">
      <alignment vertical="center"/>
    </xf>
    <xf numFmtId="0" fontId="5" fillId="0" borderId="12" xfId="0" applyFont="1" applyFill="1" applyBorder="1" applyAlignment="1" applyProtection="1">
      <alignment horizontal="left" vertical="center"/>
    </xf>
    <xf numFmtId="0" fontId="6" fillId="0" borderId="2" xfId="0" applyFont="1" applyFill="1" applyBorder="1" applyAlignment="1" applyProtection="1">
      <alignment vertical="center"/>
    </xf>
    <xf numFmtId="0" fontId="7" fillId="0" borderId="5" xfId="0" applyFont="1" applyFill="1" applyBorder="1" applyAlignment="1" applyProtection="1">
      <alignment vertical="center"/>
    </xf>
    <xf numFmtId="0" fontId="7" fillId="0" borderId="3" xfId="0" applyFont="1" applyFill="1" applyBorder="1" applyAlignment="1" applyProtection="1">
      <alignment vertical="center"/>
    </xf>
    <xf numFmtId="0" fontId="6" fillId="0" borderId="24" xfId="0" applyFont="1" applyFill="1" applyBorder="1" applyAlignment="1" applyProtection="1">
      <alignment vertical="center"/>
    </xf>
    <xf numFmtId="0" fontId="5" fillId="0" borderId="7" xfId="0" applyFont="1" applyBorder="1" applyAlignment="1" applyProtection="1">
      <alignment vertical="center"/>
    </xf>
    <xf numFmtId="0" fontId="15" fillId="0" borderId="0" xfId="0" applyFont="1" applyBorder="1"/>
    <xf numFmtId="0" fontId="15" fillId="0" borderId="10" xfId="0" applyFont="1" applyBorder="1" applyProtection="1"/>
    <xf numFmtId="0" fontId="15" fillId="0" borderId="0" xfId="0" applyFont="1" applyBorder="1" applyAlignment="1">
      <alignment vertical="center"/>
    </xf>
    <xf numFmtId="0" fontId="15" fillId="0" borderId="0" xfId="0" applyFont="1" applyBorder="1" applyProtection="1"/>
    <xf numFmtId="0" fontId="15" fillId="0" borderId="0" xfId="0" applyFont="1" applyBorder="1" applyAlignment="1" applyProtection="1">
      <alignment vertical="center" wrapText="1"/>
    </xf>
    <xf numFmtId="0" fontId="15" fillId="0" borderId="0" xfId="0" applyFont="1" applyBorder="1" applyAlignment="1" applyProtection="1">
      <alignment wrapText="1"/>
    </xf>
    <xf numFmtId="0" fontId="15" fillId="0" borderId="0" xfId="0" applyFont="1" applyBorder="1" applyAlignment="1" applyProtection="1">
      <alignment vertical="center"/>
    </xf>
    <xf numFmtId="0" fontId="15" fillId="0" borderId="8" xfId="0" applyFont="1" applyBorder="1" applyProtection="1"/>
    <xf numFmtId="0" fontId="15" fillId="0" borderId="7" xfId="0" applyFont="1" applyBorder="1" applyProtection="1"/>
    <xf numFmtId="0" fontId="15" fillId="0" borderId="10" xfId="0" applyFont="1" applyBorder="1" applyAlignment="1" applyProtection="1">
      <alignment vertical="center"/>
    </xf>
    <xf numFmtId="0" fontId="18" fillId="0" borderId="3" xfId="0" applyFont="1" applyBorder="1" applyAlignment="1" applyProtection="1">
      <alignment vertical="center"/>
    </xf>
    <xf numFmtId="0" fontId="20" fillId="0" borderId="0" xfId="0" applyFont="1" applyBorder="1" applyAlignment="1" applyProtection="1">
      <alignment horizontal="left" vertical="center"/>
    </xf>
    <xf numFmtId="9" fontId="5" fillId="0" borderId="0" xfId="0" applyNumberFormat="1" applyFont="1" applyFill="1" applyBorder="1" applyAlignment="1" applyProtection="1">
      <alignment vertical="center"/>
    </xf>
    <xf numFmtId="0" fontId="5" fillId="0" borderId="0" xfId="0" applyFont="1" applyFill="1" applyBorder="1" applyAlignment="1" applyProtection="1">
      <alignment horizontal="left" vertical="center"/>
    </xf>
    <xf numFmtId="170" fontId="5" fillId="0" borderId="0" xfId="0" applyNumberFormat="1" applyFont="1" applyFill="1" applyBorder="1" applyAlignment="1" applyProtection="1">
      <alignment vertical="center"/>
    </xf>
    <xf numFmtId="170" fontId="5" fillId="0" borderId="0" xfId="0" applyNumberFormat="1" applyFont="1" applyBorder="1" applyAlignment="1" applyProtection="1">
      <alignment horizontal="center" vertical="center"/>
    </xf>
    <xf numFmtId="10" fontId="5" fillId="0" borderId="0" xfId="16" applyNumberFormat="1" applyFont="1" applyFill="1" applyBorder="1" applyAlignment="1" applyProtection="1">
      <alignment vertical="center"/>
    </xf>
    <xf numFmtId="170" fontId="5" fillId="0" borderId="0" xfId="0" applyNumberFormat="1" applyFont="1" applyFill="1" applyBorder="1" applyAlignment="1" applyProtection="1">
      <alignment horizontal="left" vertical="center"/>
    </xf>
    <xf numFmtId="170" fontId="5" fillId="0" borderId="0" xfId="16" applyNumberFormat="1" applyFont="1" applyFill="1" applyBorder="1" applyAlignment="1" applyProtection="1">
      <alignment vertical="center"/>
    </xf>
    <xf numFmtId="170" fontId="5" fillId="0" borderId="0" xfId="0" applyNumberFormat="1" applyFont="1" applyBorder="1" applyAlignment="1" applyProtection="1">
      <alignment vertical="center"/>
    </xf>
    <xf numFmtId="170" fontId="5" fillId="0" borderId="0" xfId="0" applyNumberFormat="1" applyFont="1" applyFill="1" applyBorder="1" applyAlignment="1" applyProtection="1">
      <alignment horizontal="center" vertical="center"/>
    </xf>
    <xf numFmtId="9" fontId="5" fillId="0" borderId="9" xfId="0" applyNumberFormat="1" applyFont="1" applyFill="1" applyBorder="1" applyAlignment="1" applyProtection="1">
      <alignment vertical="center"/>
    </xf>
    <xf numFmtId="2" fontId="5" fillId="0" borderId="8" xfId="0" applyNumberFormat="1" applyFont="1" applyFill="1" applyBorder="1" applyAlignment="1" applyProtection="1">
      <alignment vertical="center"/>
    </xf>
    <xf numFmtId="0" fontId="5" fillId="0" borderId="8" xfId="0" applyFont="1" applyFill="1" applyBorder="1" applyAlignment="1" applyProtection="1">
      <alignment horizontal="center" vertical="center"/>
    </xf>
    <xf numFmtId="0" fontId="5" fillId="0" borderId="8" xfId="0" applyFont="1" applyFill="1" applyBorder="1" applyAlignment="1" applyProtection="1">
      <alignment vertical="center"/>
    </xf>
    <xf numFmtId="0" fontId="5" fillId="0" borderId="8" xfId="0" applyFont="1" applyFill="1" applyBorder="1" applyAlignment="1" applyProtection="1">
      <alignment horizontal="left" vertical="center"/>
    </xf>
    <xf numFmtId="170" fontId="5" fillId="0" borderId="8" xfId="0" applyNumberFormat="1" applyFont="1" applyFill="1" applyBorder="1" applyAlignment="1" applyProtection="1">
      <alignment vertical="center"/>
    </xf>
    <xf numFmtId="0" fontId="5" fillId="0" borderId="4" xfId="0" applyFont="1" applyFill="1" applyBorder="1" applyAlignment="1" applyProtection="1">
      <alignment vertical="center"/>
    </xf>
    <xf numFmtId="2" fontId="5" fillId="0" borderId="0" xfId="0" applyNumberFormat="1" applyFont="1" applyFill="1" applyBorder="1" applyAlignment="1" applyProtection="1">
      <alignment vertical="center"/>
    </xf>
    <xf numFmtId="9" fontId="6" fillId="0" borderId="0" xfId="16" applyFont="1" applyFill="1" applyBorder="1" applyAlignment="1" applyProtection="1">
      <alignment vertical="center"/>
    </xf>
    <xf numFmtId="170" fontId="6" fillId="0" borderId="0" xfId="0" applyNumberFormat="1" applyFont="1" applyFill="1" applyBorder="1" applyAlignment="1" applyProtection="1">
      <alignment vertical="center"/>
    </xf>
    <xf numFmtId="170" fontId="6" fillId="0" borderId="0" xfId="0" applyNumberFormat="1" applyFont="1" applyFill="1" applyBorder="1" applyAlignment="1" applyProtection="1">
      <alignment horizontal="center" vertical="center"/>
    </xf>
    <xf numFmtId="170" fontId="6" fillId="0" borderId="0" xfId="1" applyNumberFormat="1" applyFont="1" applyFill="1" applyBorder="1" applyAlignment="1" applyProtection="1">
      <alignment vertical="center"/>
    </xf>
    <xf numFmtId="170" fontId="6" fillId="0" borderId="8" xfId="0" applyNumberFormat="1" applyFont="1" applyFill="1" applyBorder="1" applyAlignment="1" applyProtection="1">
      <alignment vertical="center"/>
    </xf>
    <xf numFmtId="0" fontId="15" fillId="0" borderId="8" xfId="0" applyFont="1" applyBorder="1" applyAlignment="1" applyProtection="1">
      <alignment vertical="center"/>
    </xf>
    <xf numFmtId="9" fontId="5" fillId="0" borderId="0" xfId="16" applyFont="1" applyBorder="1" applyAlignment="1" applyProtection="1">
      <alignment vertical="center"/>
    </xf>
    <xf numFmtId="170" fontId="39" fillId="0" borderId="7" xfId="0" applyNumberFormat="1" applyFont="1" applyFill="1" applyBorder="1" applyAlignment="1" applyProtection="1">
      <alignment horizontal="left" vertical="center"/>
    </xf>
    <xf numFmtId="170" fontId="39" fillId="0" borderId="7" xfId="0" applyNumberFormat="1" applyFont="1" applyFill="1" applyBorder="1" applyAlignment="1" applyProtection="1">
      <alignment vertical="center"/>
    </xf>
    <xf numFmtId="170" fontId="6" fillId="0" borderId="7" xfId="0" applyNumberFormat="1" applyFont="1" applyFill="1" applyBorder="1" applyAlignment="1" applyProtection="1">
      <alignment vertical="center"/>
    </xf>
    <xf numFmtId="0" fontId="15" fillId="0" borderId="7" xfId="0" applyFont="1" applyBorder="1" applyAlignment="1" applyProtection="1">
      <alignment vertical="center"/>
    </xf>
    <xf numFmtId="169" fontId="6" fillId="0" borderId="0" xfId="0" applyNumberFormat="1" applyFont="1" applyFill="1" applyBorder="1" applyAlignment="1" applyProtection="1">
      <alignment vertical="center"/>
    </xf>
    <xf numFmtId="170" fontId="5" fillId="0" borderId="12" xfId="16" applyNumberFormat="1" applyFont="1" applyFill="1" applyBorder="1" applyAlignment="1" applyProtection="1">
      <alignment vertical="center"/>
    </xf>
    <xf numFmtId="9" fontId="5" fillId="0" borderId="8" xfId="16" applyFont="1" applyBorder="1" applyAlignment="1" applyProtection="1">
      <alignment vertical="center"/>
    </xf>
    <xf numFmtId="170" fontId="5" fillId="0" borderId="8" xfId="0" applyNumberFormat="1" applyFont="1" applyBorder="1" applyAlignment="1" applyProtection="1">
      <alignment vertical="center"/>
    </xf>
    <xf numFmtId="170" fontId="5" fillId="0" borderId="8" xfId="0" applyNumberFormat="1" applyFont="1" applyBorder="1" applyAlignment="1" applyProtection="1">
      <alignment horizontal="center" vertical="center"/>
    </xf>
    <xf numFmtId="9" fontId="5" fillId="0" borderId="12" xfId="0" applyNumberFormat="1" applyFont="1" applyFill="1" applyBorder="1" applyAlignment="1" applyProtection="1">
      <alignment vertical="center"/>
    </xf>
    <xf numFmtId="0" fontId="6" fillId="0" borderId="12" xfId="0" applyFont="1" applyFill="1" applyBorder="1" applyAlignment="1" applyProtection="1">
      <alignment horizontal="left" vertical="center"/>
    </xf>
    <xf numFmtId="0" fontId="39" fillId="0" borderId="12" xfId="0" applyFont="1" applyFill="1" applyBorder="1" applyAlignment="1" applyProtection="1">
      <alignment vertical="center"/>
    </xf>
    <xf numFmtId="0" fontId="28" fillId="0" borderId="12" xfId="0" applyFont="1" applyFill="1" applyBorder="1" applyAlignment="1" applyProtection="1">
      <alignment vertical="center"/>
    </xf>
    <xf numFmtId="170" fontId="28" fillId="0" borderId="12" xfId="0" applyNumberFormat="1" applyFont="1" applyFill="1" applyBorder="1" applyAlignment="1" applyProtection="1">
      <alignment vertical="center"/>
    </xf>
    <xf numFmtId="0" fontId="6" fillId="0" borderId="11" xfId="0" applyFont="1" applyFill="1" applyBorder="1" applyAlignment="1" applyProtection="1">
      <alignment vertical="center"/>
    </xf>
    <xf numFmtId="167" fontId="6" fillId="0" borderId="10" xfId="0" applyNumberFormat="1" applyFont="1" applyFill="1" applyBorder="1" applyAlignment="1" applyProtection="1">
      <alignment vertical="center"/>
    </xf>
    <xf numFmtId="0" fontId="7" fillId="0" borderId="0" xfId="0" applyFont="1" applyFill="1" applyBorder="1" applyAlignment="1" applyProtection="1">
      <alignment vertical="center"/>
    </xf>
    <xf numFmtId="0" fontId="6" fillId="0" borderId="0" xfId="0" applyFont="1" applyFill="1" applyBorder="1" applyAlignment="1" applyProtection="1">
      <alignment horizontal="right" vertical="center"/>
    </xf>
    <xf numFmtId="167" fontId="6" fillId="0" borderId="0" xfId="0" applyNumberFormat="1" applyFont="1" applyFill="1" applyBorder="1" applyAlignment="1" applyProtection="1">
      <alignment horizontal="center" vertical="center"/>
    </xf>
    <xf numFmtId="168" fontId="5" fillId="0" borderId="0" xfId="0" applyNumberFormat="1" applyFont="1" applyFill="1" applyBorder="1" applyAlignment="1" applyProtection="1">
      <alignment vertical="center"/>
    </xf>
    <xf numFmtId="0" fontId="7" fillId="0" borderId="0" xfId="0" applyFont="1" applyFill="1" applyBorder="1" applyAlignment="1" applyProtection="1">
      <alignment horizontal="center" vertical="center"/>
    </xf>
    <xf numFmtId="170" fontId="7" fillId="0" borderId="0" xfId="0" applyNumberFormat="1" applyFont="1" applyFill="1" applyBorder="1" applyAlignment="1" applyProtection="1">
      <alignment vertical="center"/>
    </xf>
    <xf numFmtId="167" fontId="6" fillId="0" borderId="0" xfId="0" applyNumberFormat="1" applyFont="1" applyFill="1" applyBorder="1" applyAlignment="1" applyProtection="1">
      <alignment vertical="center"/>
    </xf>
    <xf numFmtId="0" fontId="5" fillId="0" borderId="7" xfId="0" applyFont="1" applyBorder="1" applyAlignment="1" applyProtection="1">
      <alignment horizontal="left" vertical="center"/>
    </xf>
    <xf numFmtId="0" fontId="8" fillId="0" borderId="7" xfId="0" applyFont="1" applyBorder="1" applyAlignment="1" applyProtection="1">
      <alignment horizontal="left" vertical="center"/>
    </xf>
    <xf numFmtId="0" fontId="7" fillId="0" borderId="7" xfId="0" applyFont="1" applyFill="1" applyBorder="1" applyAlignment="1" applyProtection="1">
      <alignment vertical="center"/>
    </xf>
    <xf numFmtId="167" fontId="6" fillId="0" borderId="7" xfId="0" applyNumberFormat="1" applyFont="1" applyFill="1" applyBorder="1" applyAlignment="1" applyProtection="1">
      <alignment vertical="center"/>
    </xf>
    <xf numFmtId="168" fontId="6" fillId="0" borderId="0" xfId="0" applyNumberFormat="1" applyFont="1" applyFill="1" applyBorder="1" applyAlignment="1" applyProtection="1">
      <alignment vertical="center"/>
    </xf>
    <xf numFmtId="0" fontId="6" fillId="0" borderId="7" xfId="0" applyFont="1" applyFill="1" applyBorder="1" applyAlignment="1" applyProtection="1">
      <alignment horizontal="left" vertical="center"/>
    </xf>
    <xf numFmtId="0" fontId="6" fillId="0" borderId="6" xfId="0" applyFont="1" applyFill="1" applyBorder="1" applyAlignment="1" applyProtection="1">
      <alignment vertical="center"/>
    </xf>
    <xf numFmtId="0" fontId="6" fillId="0" borderId="4" xfId="0" applyFont="1" applyFill="1" applyBorder="1" applyAlignment="1" applyProtection="1">
      <alignment vertical="center"/>
    </xf>
    <xf numFmtId="0" fontId="6" fillId="0" borderId="0" xfId="0" applyFont="1" applyFill="1" applyBorder="1" applyAlignment="1" applyProtection="1">
      <alignment horizontal="left" vertical="center"/>
    </xf>
    <xf numFmtId="9" fontId="6" fillId="0" borderId="0" xfId="0" applyNumberFormat="1" applyFont="1" applyFill="1" applyBorder="1" applyAlignment="1" applyProtection="1">
      <alignment vertical="center"/>
    </xf>
    <xf numFmtId="0" fontId="6" fillId="0" borderId="4" xfId="0" applyFont="1" applyFill="1" applyBorder="1" applyAlignment="1" applyProtection="1">
      <alignment horizontal="center" vertical="center"/>
    </xf>
    <xf numFmtId="9" fontId="6" fillId="0" borderId="4" xfId="0" applyNumberFormat="1" applyFont="1" applyFill="1" applyBorder="1" applyAlignment="1" applyProtection="1">
      <alignment vertical="center"/>
    </xf>
    <xf numFmtId="167" fontId="6" fillId="0" borderId="4" xfId="0" applyNumberFormat="1" applyFont="1" applyFill="1" applyBorder="1" applyAlignment="1" applyProtection="1">
      <alignment vertical="center"/>
    </xf>
    <xf numFmtId="167" fontId="6" fillId="0" borderId="0" xfId="0" applyNumberFormat="1" applyFont="1" applyFill="1" applyBorder="1" applyAlignment="1" applyProtection="1">
      <alignment horizontal="left" vertical="center"/>
    </xf>
    <xf numFmtId="167" fontId="6" fillId="0" borderId="8" xfId="0" applyNumberFormat="1" applyFont="1" applyFill="1" applyBorder="1" applyAlignment="1" applyProtection="1">
      <alignment horizontal="left" vertical="center"/>
    </xf>
    <xf numFmtId="0" fontId="6" fillId="0" borderId="8" xfId="0" applyFont="1" applyFill="1" applyBorder="1" applyAlignment="1" applyProtection="1">
      <alignment horizontal="left" vertical="center"/>
    </xf>
    <xf numFmtId="167" fontId="6" fillId="0" borderId="8" xfId="0" applyNumberFormat="1" applyFont="1" applyFill="1" applyBorder="1" applyAlignment="1" applyProtection="1">
      <alignment vertical="center"/>
    </xf>
    <xf numFmtId="0" fontId="6" fillId="0" borderId="5" xfId="0" applyFont="1" applyFill="1" applyBorder="1" applyAlignment="1" applyProtection="1">
      <alignment vertical="center"/>
    </xf>
    <xf numFmtId="0" fontId="68" fillId="0" borderId="6" xfId="0" applyFont="1" applyFill="1" applyBorder="1" applyAlignment="1" applyProtection="1">
      <alignment vertical="center"/>
    </xf>
    <xf numFmtId="0" fontId="68" fillId="0" borderId="3" xfId="0" applyFont="1" applyFill="1" applyBorder="1" applyAlignment="1" applyProtection="1">
      <alignment vertical="center"/>
    </xf>
    <xf numFmtId="0" fontId="6" fillId="0" borderId="13" xfId="0" applyFont="1" applyFill="1" applyBorder="1" applyAlignment="1" applyProtection="1">
      <alignment vertical="center"/>
    </xf>
    <xf numFmtId="167" fontId="7" fillId="0" borderId="0" xfId="0" applyNumberFormat="1" applyFont="1" applyFill="1" applyBorder="1" applyAlignment="1" applyProtection="1">
      <alignment vertical="center"/>
    </xf>
    <xf numFmtId="0" fontId="51" fillId="0" borderId="30" xfId="0" applyFont="1" applyFill="1" applyBorder="1" applyAlignment="1" applyProtection="1">
      <alignment vertical="center"/>
    </xf>
    <xf numFmtId="0" fontId="6" fillId="0" borderId="31" xfId="0" applyFont="1" applyFill="1" applyBorder="1" applyAlignment="1" applyProtection="1">
      <alignment vertical="center"/>
    </xf>
    <xf numFmtId="0" fontId="51" fillId="0" borderId="31" xfId="0" applyFont="1" applyFill="1" applyBorder="1" applyAlignment="1" applyProtection="1">
      <alignment vertical="center"/>
    </xf>
    <xf numFmtId="0" fontId="6" fillId="0" borderId="13" xfId="0" applyFont="1" applyFill="1" applyBorder="1" applyAlignment="1" applyProtection="1"/>
    <xf numFmtId="167" fontId="7" fillId="0" borderId="0" xfId="0" applyNumberFormat="1" applyFont="1" applyFill="1" applyBorder="1" applyAlignment="1" applyProtection="1"/>
    <xf numFmtId="0" fontId="54" fillId="0" borderId="30" xfId="0" applyFont="1" applyFill="1" applyBorder="1" applyAlignment="1" applyProtection="1">
      <alignment vertical="center"/>
    </xf>
    <xf numFmtId="0" fontId="6" fillId="0" borderId="31" xfId="0" applyFont="1" applyFill="1" applyBorder="1" applyAlignment="1" applyProtection="1"/>
    <xf numFmtId="0" fontId="54" fillId="0" borderId="31" xfId="0" applyFont="1" applyFill="1" applyBorder="1" applyAlignment="1" applyProtection="1">
      <alignment vertical="center"/>
    </xf>
    <xf numFmtId="0" fontId="68" fillId="0" borderId="6" xfId="0" applyFont="1" applyFill="1" applyBorder="1" applyAlignment="1" applyProtection="1"/>
    <xf numFmtId="0" fontId="8" fillId="3" borderId="24" xfId="0" applyFont="1" applyFill="1" applyBorder="1" applyAlignment="1" applyProtection="1">
      <alignment vertical="center"/>
    </xf>
    <xf numFmtId="0" fontId="18" fillId="3" borderId="4" xfId="0" applyFont="1" applyFill="1" applyBorder="1" applyAlignment="1" applyProtection="1">
      <alignment vertical="center"/>
    </xf>
    <xf numFmtId="0" fontId="18" fillId="3" borderId="7" xfId="0" applyFont="1" applyFill="1" applyBorder="1" applyAlignment="1" applyProtection="1">
      <alignment vertical="center"/>
    </xf>
    <xf numFmtId="0" fontId="0" fillId="0" borderId="0" xfId="0" applyBorder="1" applyAlignment="1" applyProtection="1">
      <alignment vertical="center"/>
    </xf>
    <xf numFmtId="0" fontId="18" fillId="0" borderId="13" xfId="0" applyFont="1" applyFill="1" applyBorder="1" applyAlignment="1" applyProtection="1">
      <alignment horizontal="right" vertical="center"/>
    </xf>
    <xf numFmtId="0" fontId="18" fillId="0" borderId="0" xfId="0" applyFont="1" applyFill="1" applyBorder="1" applyAlignment="1" applyProtection="1">
      <alignment horizontal="right" vertical="center"/>
    </xf>
    <xf numFmtId="0" fontId="18" fillId="0" borderId="32" xfId="0" applyFont="1" applyFill="1" applyBorder="1" applyAlignment="1" applyProtection="1">
      <alignment horizontal="right" vertical="center"/>
    </xf>
    <xf numFmtId="170" fontId="5" fillId="0" borderId="12" xfId="0" applyNumberFormat="1" applyFont="1" applyBorder="1" applyAlignment="1" applyProtection="1">
      <alignment vertical="center"/>
      <protection hidden="1"/>
    </xf>
    <xf numFmtId="0" fontId="22" fillId="0" borderId="0" xfId="0" applyFont="1" applyAlignment="1">
      <alignment vertical="center" wrapText="1"/>
    </xf>
    <xf numFmtId="0" fontId="42" fillId="0" borderId="0" xfId="0" applyFont="1" applyBorder="1" applyAlignment="1" applyProtection="1">
      <alignment horizontal="left"/>
    </xf>
    <xf numFmtId="0" fontId="41" fillId="0" borderId="0" xfId="0" applyFont="1" applyBorder="1" applyAlignment="1" applyProtection="1">
      <alignment horizontal="center" vertical="center"/>
    </xf>
    <xf numFmtId="0" fontId="20" fillId="4" borderId="23" xfId="0" applyFont="1" applyFill="1" applyBorder="1" applyAlignment="1" applyProtection="1">
      <alignment horizontal="center" vertical="center"/>
      <protection locked="0"/>
    </xf>
    <xf numFmtId="49" fontId="20" fillId="5" borderId="33" xfId="0" applyNumberFormat="1" applyFont="1" applyFill="1" applyBorder="1" applyAlignment="1" applyProtection="1">
      <alignment horizontal="center" vertical="center"/>
      <protection locked="0"/>
    </xf>
    <xf numFmtId="0" fontId="33" fillId="5" borderId="33" xfId="0" applyFont="1" applyFill="1" applyBorder="1" applyAlignment="1" applyProtection="1">
      <alignment horizontal="center" vertical="center"/>
      <protection locked="0"/>
    </xf>
    <xf numFmtId="49" fontId="8" fillId="5" borderId="33" xfId="0" applyNumberFormat="1" applyFont="1" applyFill="1" applyBorder="1" applyAlignment="1" applyProtection="1">
      <alignment vertical="center"/>
      <protection locked="0"/>
    </xf>
    <xf numFmtId="49" fontId="20" fillId="5" borderId="23" xfId="0" applyNumberFormat="1" applyFont="1" applyFill="1" applyBorder="1" applyAlignment="1" applyProtection="1">
      <alignment horizontal="center" vertical="center"/>
      <protection locked="0"/>
    </xf>
    <xf numFmtId="176" fontId="20" fillId="5" borderId="33" xfId="0" applyNumberFormat="1" applyFont="1" applyFill="1" applyBorder="1" applyAlignment="1" applyProtection="1">
      <alignment horizontal="center" vertical="center"/>
      <protection locked="0"/>
    </xf>
    <xf numFmtId="176" fontId="20" fillId="5" borderId="23" xfId="0" applyNumberFormat="1" applyFont="1" applyFill="1" applyBorder="1" applyAlignment="1" applyProtection="1">
      <alignment horizontal="center" vertical="center"/>
      <protection locked="0"/>
    </xf>
    <xf numFmtId="0" fontId="20" fillId="5" borderId="33" xfId="0" applyFont="1" applyFill="1" applyBorder="1" applyAlignment="1" applyProtection="1">
      <alignment horizontal="center" vertical="center"/>
      <protection locked="0"/>
    </xf>
    <xf numFmtId="0" fontId="33" fillId="5" borderId="34" xfId="0" applyFont="1" applyFill="1" applyBorder="1" applyAlignment="1" applyProtection="1">
      <alignment horizontal="center" vertical="center"/>
      <protection locked="0"/>
    </xf>
    <xf numFmtId="0" fontId="33" fillId="5" borderId="22" xfId="0" applyFont="1" applyFill="1" applyBorder="1" applyAlignment="1" applyProtection="1">
      <alignment horizontal="center" vertical="center"/>
      <protection locked="0"/>
    </xf>
    <xf numFmtId="0" fontId="18" fillId="0" borderId="35" xfId="0" applyFont="1" applyFill="1" applyBorder="1" applyAlignment="1" applyProtection="1">
      <alignment horizontal="left" vertical="center"/>
    </xf>
    <xf numFmtId="0" fontId="18" fillId="0" borderId="36" xfId="0" applyFont="1" applyFill="1" applyBorder="1" applyAlignment="1" applyProtection="1">
      <alignment vertical="center"/>
    </xf>
    <xf numFmtId="0" fontId="59" fillId="0" borderId="37" xfId="0" applyFont="1" applyFill="1" applyBorder="1" applyAlignment="1" applyProtection="1">
      <alignment horizontal="center" vertical="center"/>
    </xf>
    <xf numFmtId="0" fontId="38" fillId="0" borderId="6" xfId="0" applyFont="1" applyBorder="1" applyAlignment="1" applyProtection="1">
      <alignment horizontal="center" vertical="center"/>
    </xf>
    <xf numFmtId="0" fontId="66" fillId="0" borderId="4" xfId="0" applyFont="1" applyBorder="1" applyAlignment="1" applyProtection="1">
      <alignment horizontal="center" vertical="center"/>
    </xf>
    <xf numFmtId="0" fontId="0" fillId="0" borderId="4" xfId="0" applyBorder="1" applyAlignment="1">
      <alignment vertical="center"/>
    </xf>
    <xf numFmtId="0" fontId="41" fillId="0" borderId="0" xfId="0" applyFont="1" applyAlignment="1">
      <alignment horizontal="center" vertical="center"/>
    </xf>
    <xf numFmtId="0" fontId="15" fillId="0" borderId="0" xfId="0" applyFont="1" applyAlignment="1">
      <alignment vertical="center"/>
    </xf>
    <xf numFmtId="9" fontId="8" fillId="0" borderId="3" xfId="0" applyNumberFormat="1" applyFont="1" applyFill="1" applyBorder="1" applyAlignment="1" applyProtection="1"/>
    <xf numFmtId="0" fontId="70" fillId="0" borderId="3" xfId="0" applyFont="1" applyBorder="1" applyAlignment="1" applyProtection="1">
      <alignment vertical="center"/>
    </xf>
    <xf numFmtId="0" fontId="17" fillId="0" borderId="16" xfId="0" applyFont="1" applyFill="1" applyBorder="1" applyAlignment="1" applyProtection="1">
      <alignment horizontal="center" vertical="center" wrapText="1"/>
    </xf>
    <xf numFmtId="0" fontId="6" fillId="0" borderId="12" xfId="0" applyFont="1" applyFill="1" applyBorder="1" applyAlignment="1" applyProtection="1">
      <alignment horizontal="right" vertical="center"/>
    </xf>
    <xf numFmtId="167" fontId="6" fillId="0" borderId="12" xfId="0" applyNumberFormat="1" applyFont="1" applyFill="1" applyBorder="1" applyAlignment="1" applyProtection="1">
      <alignment horizontal="center" vertical="center"/>
    </xf>
    <xf numFmtId="170" fontId="6" fillId="0" borderId="38" xfId="1" applyNumberFormat="1" applyFont="1" applyBorder="1" applyAlignment="1" applyProtection="1">
      <alignment vertical="center"/>
    </xf>
    <xf numFmtId="0" fontId="20" fillId="0" borderId="39" xfId="0" applyFont="1" applyBorder="1" applyAlignment="1">
      <alignment horizontal="left" vertical="center"/>
    </xf>
    <xf numFmtId="0" fontId="17" fillId="0" borderId="40" xfId="0" applyFont="1" applyBorder="1" applyAlignment="1">
      <alignment horizontal="left" vertical="center"/>
    </xf>
    <xf numFmtId="0" fontId="17" fillId="0" borderId="41" xfId="0" applyFont="1" applyBorder="1" applyAlignment="1">
      <alignment horizontal="left" vertical="center"/>
    </xf>
    <xf numFmtId="1" fontId="8" fillId="0" borderId="0" xfId="0" applyNumberFormat="1" applyFont="1" applyBorder="1" applyAlignment="1">
      <alignment horizontal="left" vertical="center"/>
    </xf>
    <xf numFmtId="1" fontId="15" fillId="0" borderId="0" xfId="0" applyNumberFormat="1" applyFont="1" applyBorder="1" applyAlignment="1">
      <alignment horizontal="left" vertical="center"/>
    </xf>
    <xf numFmtId="0" fontId="15" fillId="0" borderId="4" xfId="0" applyFont="1" applyBorder="1" applyAlignment="1">
      <alignment horizontal="right" vertical="center"/>
    </xf>
    <xf numFmtId="1" fontId="15" fillId="0" borderId="4" xfId="0" applyNumberFormat="1" applyFont="1" applyBorder="1" applyAlignment="1">
      <alignment horizontal="left" vertical="center"/>
    </xf>
    <xf numFmtId="0" fontId="15" fillId="0" borderId="4" xfId="0" applyFont="1" applyBorder="1" applyAlignment="1">
      <alignment vertical="center"/>
    </xf>
    <xf numFmtId="0" fontId="15" fillId="0" borderId="2" xfId="0" applyFont="1" applyBorder="1" applyAlignment="1">
      <alignment vertical="center"/>
    </xf>
    <xf numFmtId="0" fontId="15" fillId="0" borderId="33" xfId="0" applyFont="1" applyBorder="1" applyAlignment="1">
      <alignment vertical="center" wrapText="1"/>
    </xf>
    <xf numFmtId="14" fontId="25" fillId="5" borderId="42" xfId="0" applyNumberFormat="1" applyFont="1" applyFill="1" applyBorder="1" applyAlignment="1" applyProtection="1">
      <alignment vertical="center"/>
      <protection locked="0"/>
    </xf>
    <xf numFmtId="0" fontId="25" fillId="5" borderId="42" xfId="0" applyFont="1" applyFill="1" applyBorder="1" applyAlignment="1" applyProtection="1">
      <alignment vertical="center"/>
      <protection locked="0"/>
    </xf>
    <xf numFmtId="170" fontId="25" fillId="5" borderId="42" xfId="0" applyNumberFormat="1" applyFont="1" applyFill="1" applyBorder="1" applyAlignment="1" applyProtection="1">
      <alignment vertical="center"/>
      <protection locked="0"/>
    </xf>
    <xf numFmtId="0" fontId="25" fillId="5" borderId="43" xfId="0" applyFont="1" applyFill="1" applyBorder="1" applyAlignment="1" applyProtection="1">
      <alignment vertical="center"/>
      <protection locked="0"/>
    </xf>
    <xf numFmtId="170" fontId="25" fillId="5" borderId="43" xfId="0" applyNumberFormat="1" applyFont="1" applyFill="1" applyBorder="1" applyAlignment="1" applyProtection="1">
      <alignment vertical="center"/>
      <protection locked="0"/>
    </xf>
    <xf numFmtId="0" fontId="25" fillId="5" borderId="23" xfId="0" applyFont="1" applyFill="1" applyBorder="1" applyAlignment="1" applyProtection="1">
      <alignment vertical="center"/>
      <protection locked="0"/>
    </xf>
    <xf numFmtId="170" fontId="25" fillId="5" borderId="23" xfId="0" applyNumberFormat="1" applyFont="1" applyFill="1" applyBorder="1" applyAlignment="1" applyProtection="1">
      <alignment vertical="center"/>
      <protection locked="0"/>
    </xf>
    <xf numFmtId="0" fontId="8" fillId="0" borderId="44" xfId="0" applyFont="1" applyBorder="1" applyAlignment="1">
      <alignment horizontal="right" vertical="center"/>
    </xf>
    <xf numFmtId="0" fontId="8" fillId="0" borderId="45" xfId="0" applyFont="1" applyBorder="1" applyAlignment="1">
      <alignment horizontal="right" vertical="center"/>
    </xf>
    <xf numFmtId="0" fontId="15" fillId="0" borderId="44" xfId="0" applyFont="1" applyBorder="1" applyAlignment="1">
      <alignment vertical="center"/>
    </xf>
    <xf numFmtId="0" fontId="15" fillId="0" borderId="0" xfId="0" applyFont="1" applyBorder="1" applyAlignment="1">
      <alignment horizontal="right" vertical="center"/>
    </xf>
    <xf numFmtId="0" fontId="15" fillId="0" borderId="26" xfId="0" applyFont="1" applyBorder="1" applyAlignment="1">
      <alignment horizontal="right" vertical="center"/>
    </xf>
    <xf numFmtId="0" fontId="15" fillId="0" borderId="26" xfId="0" applyFont="1" applyBorder="1" applyAlignment="1">
      <alignment vertical="center"/>
    </xf>
    <xf numFmtId="174" fontId="25" fillId="5" borderId="42" xfId="0" applyNumberFormat="1" applyFont="1" applyFill="1" applyBorder="1" applyAlignment="1" applyProtection="1">
      <alignment vertical="center"/>
      <protection locked="0"/>
    </xf>
    <xf numFmtId="174" fontId="25" fillId="5" borderId="43" xfId="0" applyNumberFormat="1" applyFont="1" applyFill="1" applyBorder="1" applyAlignment="1" applyProtection="1">
      <alignment vertical="center"/>
      <protection locked="0"/>
    </xf>
    <xf numFmtId="174" fontId="25" fillId="5" borderId="23" xfId="0" applyNumberFormat="1" applyFont="1" applyFill="1" applyBorder="1" applyAlignment="1" applyProtection="1">
      <alignment vertical="center"/>
      <protection locked="0"/>
    </xf>
    <xf numFmtId="0" fontId="8" fillId="0" borderId="0" xfId="0" applyFont="1" applyBorder="1" applyAlignment="1">
      <alignment horizontal="right" vertical="center"/>
    </xf>
    <xf numFmtId="0" fontId="15" fillId="0" borderId="46" xfId="0" applyFont="1" applyBorder="1" applyAlignment="1">
      <alignment vertical="center"/>
    </xf>
    <xf numFmtId="0" fontId="15" fillId="0" borderId="46" xfId="0" applyFont="1" applyBorder="1" applyAlignment="1">
      <alignment vertical="center" wrapText="1"/>
    </xf>
    <xf numFmtId="0" fontId="15" fillId="0" borderId="33" xfId="0" applyFont="1" applyBorder="1" applyAlignment="1">
      <alignment vertical="center"/>
    </xf>
    <xf numFmtId="0" fontId="25" fillId="5" borderId="11" xfId="0" applyFont="1" applyFill="1" applyBorder="1" applyAlignment="1" applyProtection="1">
      <alignment vertical="center"/>
      <protection locked="0"/>
    </xf>
    <xf numFmtId="0" fontId="20" fillId="5" borderId="9" xfId="0" applyFont="1" applyFill="1" applyBorder="1" applyAlignment="1">
      <alignment horizontal="left" vertical="center"/>
    </xf>
    <xf numFmtId="0" fontId="25" fillId="5" borderId="47" xfId="0" applyFont="1" applyFill="1" applyBorder="1" applyAlignment="1" applyProtection="1">
      <alignment vertical="center"/>
      <protection locked="0"/>
    </xf>
    <xf numFmtId="0" fontId="25" fillId="5" borderId="32" xfId="0" applyFont="1" applyFill="1" applyBorder="1" applyAlignment="1" applyProtection="1">
      <alignment vertical="center"/>
      <protection locked="0"/>
    </xf>
    <xf numFmtId="0" fontId="8" fillId="0" borderId="3" xfId="0" applyFont="1" applyBorder="1" applyAlignment="1">
      <alignment horizontal="right" vertical="center"/>
    </xf>
    <xf numFmtId="0" fontId="8" fillId="0" borderId="7" xfId="0" applyFont="1" applyBorder="1" applyAlignment="1">
      <alignment horizontal="right" vertical="center"/>
    </xf>
    <xf numFmtId="0" fontId="8" fillId="0" borderId="22" xfId="0" applyFont="1" applyBorder="1" applyAlignment="1">
      <alignment horizontal="right" vertical="center"/>
    </xf>
    <xf numFmtId="0" fontId="8" fillId="0" borderId="6" xfId="0" applyFont="1" applyBorder="1" applyAlignment="1">
      <alignment horizontal="right" vertical="center"/>
    </xf>
    <xf numFmtId="0" fontId="8" fillId="0" borderId="4" xfId="0" applyFont="1" applyBorder="1" applyAlignment="1">
      <alignment horizontal="right" vertical="center"/>
    </xf>
    <xf numFmtId="0" fontId="8" fillId="0" borderId="48" xfId="0" applyFont="1" applyBorder="1" applyAlignment="1">
      <alignment horizontal="right" vertical="center"/>
    </xf>
    <xf numFmtId="0" fontId="8" fillId="0" borderId="24" xfId="0" applyFont="1" applyBorder="1" applyAlignment="1">
      <alignment horizontal="right" vertical="center"/>
    </xf>
    <xf numFmtId="0" fontId="8" fillId="0" borderId="21" xfId="0" applyFont="1" applyBorder="1" applyAlignment="1">
      <alignment horizontal="right" vertical="center"/>
    </xf>
    <xf numFmtId="44" fontId="5" fillId="0" borderId="49" xfId="1" applyFont="1" applyBorder="1" applyAlignment="1">
      <alignment vertical="center"/>
    </xf>
    <xf numFmtId="1" fontId="8" fillId="0" borderId="7" xfId="0" applyNumberFormat="1" applyFont="1" applyBorder="1" applyAlignment="1">
      <alignment horizontal="left" vertical="center"/>
    </xf>
    <xf numFmtId="0" fontId="15" fillId="0" borderId="7" xfId="0" applyFont="1" applyBorder="1" applyAlignment="1">
      <alignment vertical="center"/>
    </xf>
    <xf numFmtId="0" fontId="15" fillId="0" borderId="50" xfId="0" applyFont="1" applyBorder="1" applyAlignment="1">
      <alignment vertical="center"/>
    </xf>
    <xf numFmtId="0" fontId="15" fillId="0" borderId="45" xfId="0" applyFont="1" applyBorder="1" applyAlignment="1">
      <alignment vertical="center" wrapText="1"/>
    </xf>
    <xf numFmtId="0" fontId="25" fillId="5" borderId="51" xfId="0" applyFont="1" applyFill="1" applyBorder="1" applyAlignment="1" applyProtection="1">
      <alignment vertical="center"/>
      <protection locked="0"/>
    </xf>
    <xf numFmtId="0" fontId="25" fillId="5" borderId="27" xfId="0" applyFont="1" applyFill="1" applyBorder="1" applyAlignment="1" applyProtection="1">
      <alignment vertical="center"/>
      <protection locked="0"/>
    </xf>
    <xf numFmtId="0" fontId="25" fillId="5" borderId="28" xfId="0" applyFont="1" applyFill="1" applyBorder="1" applyAlignment="1" applyProtection="1">
      <alignment vertical="center"/>
      <protection locked="0"/>
    </xf>
    <xf numFmtId="0" fontId="15" fillId="0" borderId="44" xfId="0" applyFont="1" applyBorder="1" applyAlignment="1">
      <alignment vertical="center" wrapText="1"/>
    </xf>
    <xf numFmtId="0" fontId="25" fillId="5" borderId="2" xfId="0" applyFont="1" applyFill="1" applyBorder="1" applyAlignment="1" applyProtection="1">
      <alignment vertical="center"/>
      <protection locked="0"/>
    </xf>
    <xf numFmtId="44" fontId="25" fillId="5" borderId="42" xfId="1" applyFont="1" applyFill="1" applyBorder="1" applyAlignment="1" applyProtection="1">
      <alignment vertical="center"/>
      <protection locked="0"/>
    </xf>
    <xf numFmtId="9" fontId="25" fillId="5" borderId="42" xfId="16" applyFont="1" applyFill="1" applyBorder="1" applyAlignment="1" applyProtection="1">
      <alignment vertical="center"/>
      <protection locked="0"/>
    </xf>
    <xf numFmtId="0" fontId="25" fillId="5" borderId="26" xfId="0" applyFont="1" applyFill="1" applyBorder="1" applyAlignment="1" applyProtection="1">
      <alignment vertical="center"/>
      <protection locked="0"/>
    </xf>
    <xf numFmtId="0" fontId="25" fillId="5" borderId="8" xfId="0" applyFont="1" applyFill="1" applyBorder="1" applyAlignment="1" applyProtection="1">
      <alignment vertical="center"/>
      <protection locked="0"/>
    </xf>
    <xf numFmtId="0" fontId="25" fillId="5" borderId="13" xfId="0" applyFont="1" applyFill="1" applyBorder="1" applyAlignment="1" applyProtection="1">
      <alignment vertical="center"/>
      <protection locked="0"/>
    </xf>
    <xf numFmtId="0" fontId="25" fillId="5" borderId="22" xfId="0" applyFont="1" applyFill="1" applyBorder="1" applyAlignment="1" applyProtection="1">
      <alignment vertical="center"/>
      <protection locked="0"/>
    </xf>
    <xf numFmtId="0" fontId="25" fillId="5" borderId="52" xfId="0" applyFont="1" applyFill="1" applyBorder="1" applyAlignment="1" applyProtection="1">
      <alignment vertical="center"/>
      <protection locked="0"/>
    </xf>
    <xf numFmtId="44" fontId="25" fillId="5" borderId="52" xfId="1" applyFont="1" applyFill="1" applyBorder="1" applyAlignment="1" applyProtection="1">
      <alignment vertical="center"/>
      <protection locked="0"/>
    </xf>
    <xf numFmtId="44" fontId="25" fillId="5" borderId="43" xfId="1" applyFont="1" applyFill="1" applyBorder="1" applyAlignment="1" applyProtection="1">
      <alignment vertical="center"/>
      <protection locked="0"/>
    </xf>
    <xf numFmtId="44" fontId="25" fillId="5" borderId="23" xfId="1" applyFont="1" applyFill="1" applyBorder="1" applyAlignment="1" applyProtection="1">
      <alignment vertical="center"/>
      <protection locked="0"/>
    </xf>
    <xf numFmtId="0" fontId="8" fillId="0" borderId="2" xfId="0" applyFont="1" applyBorder="1" applyAlignment="1">
      <alignment horizontal="right" vertical="center"/>
    </xf>
    <xf numFmtId="0" fontId="8" fillId="0" borderId="51" xfId="0" applyFont="1" applyBorder="1" applyAlignment="1">
      <alignment horizontal="right" vertical="center"/>
    </xf>
    <xf numFmtId="0" fontId="8" fillId="0" borderId="8" xfId="0" applyFont="1" applyBorder="1" applyAlignment="1">
      <alignment horizontal="right" vertical="center"/>
    </xf>
    <xf numFmtId="0" fontId="8" fillId="0" borderId="28" xfId="0" applyFont="1" applyBorder="1" applyAlignment="1">
      <alignment horizontal="right" vertical="center"/>
    </xf>
    <xf numFmtId="0" fontId="6" fillId="0" borderId="45" xfId="0" applyFont="1" applyBorder="1" applyAlignment="1" applyProtection="1">
      <alignment vertical="center" wrapText="1"/>
    </xf>
    <xf numFmtId="0" fontId="6" fillId="5" borderId="51" xfId="0" applyFont="1" applyFill="1" applyBorder="1" applyAlignment="1" applyProtection="1">
      <alignment vertical="center"/>
    </xf>
    <xf numFmtId="0" fontId="6" fillId="5" borderId="27" xfId="0" applyFont="1" applyFill="1" applyBorder="1" applyAlignment="1" applyProtection="1">
      <alignment vertical="center"/>
    </xf>
    <xf numFmtId="0" fontId="6" fillId="5" borderId="28" xfId="0" applyFont="1" applyFill="1" applyBorder="1" applyAlignment="1" applyProtection="1">
      <alignment vertical="center"/>
    </xf>
    <xf numFmtId="0" fontId="25" fillId="0" borderId="23" xfId="0" applyFont="1" applyBorder="1" applyAlignment="1" applyProtection="1">
      <alignment vertical="center"/>
      <protection locked="0"/>
    </xf>
    <xf numFmtId="0" fontId="25" fillId="0" borderId="0" xfId="0" applyFont="1" applyBorder="1" applyAlignment="1" applyProtection="1">
      <alignment vertical="center"/>
      <protection locked="0"/>
    </xf>
    <xf numFmtId="0" fontId="29" fillId="0" borderId="6" xfId="0" applyFont="1" applyBorder="1" applyAlignment="1">
      <alignment horizontal="left" vertical="center"/>
    </xf>
    <xf numFmtId="44" fontId="6" fillId="0" borderId="38" xfId="1" applyFont="1" applyBorder="1" applyAlignment="1" applyProtection="1">
      <alignment vertical="center"/>
    </xf>
    <xf numFmtId="0" fontId="15" fillId="0" borderId="3" xfId="0" applyFont="1" applyBorder="1" applyAlignment="1">
      <alignment horizontal="right" vertical="center"/>
    </xf>
    <xf numFmtId="0" fontId="15" fillId="0" borderId="24" xfId="0" applyFont="1" applyBorder="1" applyAlignment="1">
      <alignment vertical="center"/>
    </xf>
    <xf numFmtId="0" fontId="25" fillId="5" borderId="53" xfId="0" applyFont="1" applyFill="1" applyBorder="1" applyAlignment="1" applyProtection="1">
      <alignment vertical="center"/>
      <protection locked="0"/>
    </xf>
    <xf numFmtId="0" fontId="25" fillId="5" borderId="34" xfId="0" applyFont="1" applyFill="1" applyBorder="1" applyAlignment="1" applyProtection="1">
      <alignment vertical="center"/>
      <protection locked="0"/>
    </xf>
    <xf numFmtId="0" fontId="25" fillId="5" borderId="54" xfId="0" applyFont="1" applyFill="1" applyBorder="1" applyAlignment="1" applyProtection="1">
      <alignment vertical="center"/>
      <protection locked="0"/>
    </xf>
    <xf numFmtId="0" fontId="25" fillId="5" borderId="55" xfId="0" applyFont="1" applyFill="1" applyBorder="1" applyAlignment="1" applyProtection="1">
      <alignment vertical="center"/>
      <protection locked="0"/>
    </xf>
    <xf numFmtId="0" fontId="15" fillId="0" borderId="0" xfId="0" applyFont="1" applyFill="1" applyBorder="1" applyAlignment="1">
      <alignment horizontal="right" vertical="center"/>
    </xf>
    <xf numFmtId="0" fontId="15" fillId="0" borderId="8" xfId="0" applyFont="1" applyBorder="1" applyAlignment="1">
      <alignment vertical="center"/>
    </xf>
    <xf numFmtId="44" fontId="5" fillId="0" borderId="38" xfId="1" applyFont="1" applyBorder="1" applyAlignment="1">
      <alignment vertical="center"/>
    </xf>
    <xf numFmtId="44" fontId="6" fillId="0" borderId="16" xfId="1" applyFont="1" applyBorder="1" applyAlignment="1" applyProtection="1">
      <alignment vertical="center"/>
    </xf>
    <xf numFmtId="0" fontId="75" fillId="0" borderId="0" xfId="0" applyFont="1" applyBorder="1" applyAlignment="1">
      <alignment horizontal="left" vertical="center"/>
    </xf>
    <xf numFmtId="0" fontId="74" fillId="0" borderId="3" xfId="0" applyFont="1" applyBorder="1" applyAlignment="1" applyProtection="1">
      <alignment horizontal="left" vertical="center"/>
    </xf>
    <xf numFmtId="0" fontId="15" fillId="0" borderId="0"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vertical="center"/>
    </xf>
    <xf numFmtId="0" fontId="15" fillId="0" borderId="56" xfId="0" applyFont="1" applyBorder="1" applyAlignment="1">
      <alignment vertical="center"/>
    </xf>
    <xf numFmtId="0" fontId="20" fillId="0" borderId="5" xfId="0" applyFont="1" applyBorder="1" applyAlignment="1">
      <alignment vertical="center"/>
    </xf>
    <xf numFmtId="0" fontId="15" fillId="0" borderId="57" xfId="0" applyFont="1" applyBorder="1" applyAlignment="1">
      <alignment vertical="center"/>
    </xf>
    <xf numFmtId="0" fontId="15" fillId="0" borderId="58" xfId="0" applyFont="1" applyBorder="1" applyAlignment="1">
      <alignment vertical="center" wrapText="1"/>
    </xf>
    <xf numFmtId="7" fontId="25" fillId="5" borderId="52" xfId="1" applyNumberFormat="1" applyFont="1" applyFill="1" applyBorder="1" applyAlignment="1" applyProtection="1">
      <alignment vertical="center"/>
      <protection locked="0"/>
    </xf>
    <xf numFmtId="44" fontId="5" fillId="0" borderId="59" xfId="1" applyFont="1" applyBorder="1" applyAlignment="1">
      <alignment vertical="center"/>
    </xf>
    <xf numFmtId="7" fontId="25" fillId="5" borderId="43" xfId="1" applyNumberFormat="1" applyFont="1" applyFill="1" applyBorder="1" applyAlignment="1" applyProtection="1">
      <alignment vertical="center"/>
      <protection locked="0"/>
    </xf>
    <xf numFmtId="44" fontId="5" fillId="0" borderId="60" xfId="1" applyFont="1" applyBorder="1" applyAlignment="1">
      <alignment vertical="center"/>
    </xf>
    <xf numFmtId="7" fontId="25" fillId="5" borderId="23" xfId="1" applyNumberFormat="1" applyFont="1" applyFill="1" applyBorder="1" applyAlignment="1" applyProtection="1">
      <alignment vertical="center"/>
      <protection locked="0"/>
    </xf>
    <xf numFmtId="44" fontId="5" fillId="0" borderId="16" xfId="1" applyFont="1" applyBorder="1" applyAlignment="1">
      <alignment vertical="center"/>
    </xf>
    <xf numFmtId="0" fontId="8" fillId="0" borderId="61" xfId="0" applyFont="1" applyBorder="1" applyAlignment="1">
      <alignment horizontal="right" vertical="center"/>
    </xf>
    <xf numFmtId="44" fontId="5" fillId="0" borderId="62" xfId="1" applyFont="1" applyBorder="1" applyAlignment="1">
      <alignment vertical="center"/>
    </xf>
    <xf numFmtId="44" fontId="5" fillId="0" borderId="10" xfId="1" applyFont="1" applyBorder="1" applyAlignment="1">
      <alignment vertical="center"/>
    </xf>
    <xf numFmtId="0" fontId="15" fillId="0" borderId="63" xfId="0" applyFont="1" applyBorder="1" applyAlignment="1">
      <alignment vertical="center"/>
    </xf>
    <xf numFmtId="7" fontId="25" fillId="5" borderId="42" xfId="1" applyNumberFormat="1" applyFont="1" applyFill="1" applyBorder="1" applyAlignment="1" applyProtection="1">
      <alignment vertical="center"/>
      <protection locked="0"/>
    </xf>
    <xf numFmtId="44" fontId="5" fillId="0" borderId="64" xfId="1" applyFont="1" applyBorder="1" applyAlignment="1">
      <alignment vertical="center"/>
    </xf>
    <xf numFmtId="44" fontId="5" fillId="0" borderId="65" xfId="1" applyFont="1" applyBorder="1" applyAlignment="1">
      <alignment vertical="center"/>
    </xf>
    <xf numFmtId="0" fontId="20" fillId="0" borderId="61" xfId="0" applyFont="1" applyBorder="1" applyAlignment="1">
      <alignment horizontal="left" vertical="center"/>
    </xf>
    <xf numFmtId="0" fontId="15" fillId="0" borderId="44" xfId="0" applyFont="1" applyBorder="1" applyAlignment="1">
      <alignment horizontal="left" vertical="center"/>
    </xf>
    <xf numFmtId="0" fontId="15" fillId="0" borderId="57" xfId="0" applyFont="1" applyBorder="1" applyAlignment="1">
      <alignment horizontal="left" vertical="center"/>
    </xf>
    <xf numFmtId="0" fontId="15" fillId="0" borderId="66" xfId="0" applyFont="1" applyBorder="1" applyAlignment="1">
      <alignment vertical="center"/>
    </xf>
    <xf numFmtId="14" fontId="25" fillId="5" borderId="67" xfId="0" applyNumberFormat="1" applyFont="1" applyFill="1" applyBorder="1" applyAlignment="1" applyProtection="1">
      <alignment vertical="center"/>
      <protection locked="0"/>
    </xf>
    <xf numFmtId="0" fontId="25" fillId="5" borderId="68" xfId="0" applyFont="1" applyFill="1" applyBorder="1" applyAlignment="1" applyProtection="1">
      <alignment vertical="center"/>
      <protection locked="0"/>
    </xf>
    <xf numFmtId="0" fontId="25" fillId="5" borderId="69" xfId="0" applyFont="1" applyFill="1" applyBorder="1" applyAlignment="1" applyProtection="1">
      <alignment vertical="center"/>
      <protection locked="0"/>
    </xf>
    <xf numFmtId="44" fontId="5" fillId="0" borderId="70" xfId="1" applyFont="1" applyBorder="1" applyAlignment="1">
      <alignment vertical="center"/>
    </xf>
    <xf numFmtId="44" fontId="15" fillId="0" borderId="10" xfId="0" applyNumberFormat="1" applyFont="1" applyBorder="1" applyAlignment="1">
      <alignment vertical="center"/>
    </xf>
    <xf numFmtId="0" fontId="20" fillId="0" borderId="9" xfId="0" applyFont="1" applyBorder="1" applyAlignment="1">
      <alignment horizontal="left" vertical="center"/>
    </xf>
    <xf numFmtId="0" fontId="15" fillId="0" borderId="1" xfId="0" applyFont="1" applyBorder="1" applyAlignment="1">
      <alignment vertical="center"/>
    </xf>
    <xf numFmtId="0" fontId="15" fillId="0" borderId="6" xfId="0" applyFont="1" applyBorder="1" applyAlignment="1">
      <alignment horizontal="right" vertical="center"/>
    </xf>
    <xf numFmtId="0" fontId="15" fillId="0" borderId="66" xfId="0" applyFont="1" applyBorder="1" applyAlignment="1">
      <alignment vertical="center" wrapText="1"/>
    </xf>
    <xf numFmtId="170" fontId="5" fillId="0" borderId="64" xfId="1" applyNumberFormat="1" applyFont="1" applyBorder="1" applyAlignment="1">
      <alignment vertical="center"/>
    </xf>
    <xf numFmtId="170" fontId="5" fillId="0" borderId="60" xfId="1" applyNumberFormat="1" applyFont="1" applyBorder="1" applyAlignment="1">
      <alignment vertical="center"/>
    </xf>
    <xf numFmtId="170" fontId="5" fillId="0" borderId="16" xfId="1" applyNumberFormat="1" applyFont="1" applyBorder="1" applyAlignment="1">
      <alignment vertical="center"/>
    </xf>
    <xf numFmtId="170" fontId="5" fillId="0" borderId="62" xfId="1" applyNumberFormat="1" applyFont="1" applyBorder="1" applyAlignment="1">
      <alignment vertical="center"/>
    </xf>
    <xf numFmtId="0" fontId="15" fillId="0" borderId="71" xfId="0" applyFont="1" applyBorder="1" applyAlignment="1">
      <alignment vertical="center"/>
    </xf>
    <xf numFmtId="170" fontId="15" fillId="0" borderId="70" xfId="0" applyNumberFormat="1" applyFont="1" applyBorder="1" applyAlignment="1">
      <alignment vertical="center"/>
    </xf>
    <xf numFmtId="170" fontId="15" fillId="0" borderId="72" xfId="0" applyNumberFormat="1" applyFont="1" applyBorder="1" applyAlignment="1">
      <alignment vertical="center"/>
    </xf>
    <xf numFmtId="170" fontId="15" fillId="0" borderId="10" xfId="0" applyNumberFormat="1" applyFont="1" applyBorder="1" applyAlignment="1">
      <alignment vertical="center"/>
    </xf>
    <xf numFmtId="170" fontId="15" fillId="0" borderId="73" xfId="0" applyNumberFormat="1" applyFont="1" applyBorder="1" applyAlignment="1">
      <alignment vertical="center"/>
    </xf>
    <xf numFmtId="170" fontId="15" fillId="0" borderId="58" xfId="0" applyNumberFormat="1" applyFont="1" applyBorder="1" applyAlignment="1">
      <alignment vertical="center" wrapText="1"/>
    </xf>
    <xf numFmtId="170" fontId="5" fillId="0" borderId="58" xfId="1" applyNumberFormat="1" applyFont="1" applyBorder="1" applyAlignment="1">
      <alignment vertical="center"/>
    </xf>
    <xf numFmtId="170" fontId="8" fillId="0" borderId="10" xfId="0" applyNumberFormat="1" applyFont="1" applyBorder="1" applyAlignment="1">
      <alignment horizontal="right" vertical="center"/>
    </xf>
    <xf numFmtId="170" fontId="15" fillId="0" borderId="63" xfId="0" applyNumberFormat="1" applyFont="1" applyBorder="1" applyAlignment="1">
      <alignment vertical="center"/>
    </xf>
    <xf numFmtId="170" fontId="25" fillId="5" borderId="64" xfId="1" applyNumberFormat="1" applyFont="1" applyFill="1" applyBorder="1" applyAlignment="1" applyProtection="1">
      <alignment vertical="center"/>
      <protection locked="0"/>
    </xf>
    <xf numFmtId="170" fontId="25" fillId="5" borderId="60" xfId="1" applyNumberFormat="1" applyFont="1" applyFill="1" applyBorder="1" applyAlignment="1" applyProtection="1">
      <alignment vertical="center"/>
      <protection locked="0"/>
    </xf>
    <xf numFmtId="170" fontId="25" fillId="5" borderId="16" xfId="1" applyNumberFormat="1" applyFont="1" applyFill="1" applyBorder="1" applyAlignment="1" applyProtection="1">
      <alignment vertical="center"/>
      <protection locked="0"/>
    </xf>
    <xf numFmtId="0" fontId="15" fillId="0" borderId="3" xfId="0" applyFont="1" applyBorder="1" applyAlignment="1">
      <alignment vertical="center"/>
    </xf>
    <xf numFmtId="14" fontId="25" fillId="5" borderId="66" xfId="0" applyNumberFormat="1" applyFont="1" applyFill="1" applyBorder="1" applyAlignment="1" applyProtection="1">
      <alignment vertical="center"/>
      <protection locked="0"/>
    </xf>
    <xf numFmtId="170" fontId="5" fillId="0" borderId="10" xfId="1" applyNumberFormat="1" applyFont="1" applyBorder="1" applyAlignment="1">
      <alignment vertical="center"/>
    </xf>
    <xf numFmtId="170" fontId="5" fillId="0" borderId="10" xfId="0" applyNumberFormat="1" applyFont="1" applyBorder="1" applyAlignment="1">
      <alignment vertical="center"/>
    </xf>
    <xf numFmtId="170" fontId="6" fillId="0" borderId="70" xfId="0" applyNumberFormat="1" applyFont="1" applyFill="1" applyBorder="1" applyAlignment="1">
      <alignment vertical="center"/>
    </xf>
    <xf numFmtId="0" fontId="23" fillId="0" borderId="4" xfId="0" applyFont="1" applyBorder="1" applyAlignment="1" applyProtection="1">
      <alignment horizontal="center" vertical="center"/>
    </xf>
    <xf numFmtId="0" fontId="74" fillId="0" borderId="4" xfId="0" applyFont="1" applyBorder="1" applyAlignment="1" applyProtection="1">
      <alignment horizontal="left" vertical="center"/>
    </xf>
    <xf numFmtId="0" fontId="23" fillId="0" borderId="56" xfId="0" applyFont="1" applyBorder="1" applyAlignment="1" applyProtection="1">
      <alignment horizontal="center" vertical="center"/>
    </xf>
    <xf numFmtId="1" fontId="22" fillId="0" borderId="0" xfId="0" applyNumberFormat="1" applyFont="1" applyBorder="1" applyAlignment="1" applyProtection="1">
      <alignment horizontal="left" vertical="center"/>
    </xf>
    <xf numFmtId="0" fontId="63" fillId="0" borderId="33" xfId="0" applyNumberFormat="1" applyFont="1" applyFill="1" applyBorder="1" applyAlignment="1" applyProtection="1">
      <alignment horizontal="center" vertical="center"/>
    </xf>
    <xf numFmtId="0" fontId="23" fillId="0" borderId="3" xfId="0" applyFont="1" applyBorder="1" applyAlignment="1" applyProtection="1">
      <alignment vertical="center"/>
    </xf>
    <xf numFmtId="0" fontId="23" fillId="0" borderId="0" xfId="0" applyFont="1" applyBorder="1" applyAlignment="1" applyProtection="1">
      <alignment vertical="center"/>
    </xf>
    <xf numFmtId="0" fontId="15" fillId="0" borderId="0" xfId="0" applyFont="1" applyFill="1" applyBorder="1" applyAlignment="1" applyProtection="1">
      <alignment vertical="center"/>
    </xf>
    <xf numFmtId="49" fontId="15" fillId="0" borderId="10" xfId="0" applyNumberFormat="1" applyFont="1" applyBorder="1" applyAlignment="1" applyProtection="1">
      <alignment vertical="center"/>
    </xf>
    <xf numFmtId="0" fontId="8" fillId="0" borderId="74" xfId="0" applyFont="1" applyBorder="1" applyAlignment="1" applyProtection="1">
      <alignment horizontal="center" vertical="center" wrapText="1"/>
    </xf>
    <xf numFmtId="0" fontId="8" fillId="0" borderId="75" xfId="0" applyFont="1" applyBorder="1" applyAlignment="1" applyProtection="1">
      <alignment horizontal="center" vertical="center" wrapText="1"/>
    </xf>
    <xf numFmtId="49" fontId="8" fillId="0" borderId="69" xfId="0" applyNumberFormat="1" applyFont="1" applyFill="1" applyBorder="1" applyAlignment="1" applyProtection="1">
      <alignment horizontal="center" vertical="center"/>
    </xf>
    <xf numFmtId="49" fontId="8" fillId="0" borderId="76" xfId="0" applyNumberFormat="1" applyFont="1" applyFill="1" applyBorder="1" applyAlignment="1" applyProtection="1">
      <alignment horizontal="center" vertical="center" wrapText="1"/>
    </xf>
    <xf numFmtId="49" fontId="8" fillId="0" borderId="66" xfId="0" applyNumberFormat="1" applyFont="1" applyBorder="1" applyAlignment="1" applyProtection="1">
      <alignment horizontal="center" vertical="center"/>
    </xf>
    <xf numFmtId="49" fontId="8" fillId="0" borderId="69" xfId="0" applyNumberFormat="1" applyFont="1" applyBorder="1" applyAlignment="1" applyProtection="1">
      <alignment horizontal="center" vertical="center"/>
    </xf>
    <xf numFmtId="0" fontId="15" fillId="0" borderId="77" xfId="0" applyFont="1" applyBorder="1" applyAlignment="1" applyProtection="1">
      <alignment vertical="center"/>
    </xf>
    <xf numFmtId="49" fontId="8" fillId="0" borderId="74" xfId="0" applyNumberFormat="1" applyFont="1" applyBorder="1" applyAlignment="1" applyProtection="1">
      <alignment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18" fillId="0" borderId="0" xfId="0" applyFont="1" applyBorder="1" applyAlignment="1">
      <alignment vertical="center"/>
    </xf>
    <xf numFmtId="0" fontId="18" fillId="0" borderId="10" xfId="0" applyFont="1" applyBorder="1" applyAlignment="1">
      <alignment vertical="center"/>
    </xf>
    <xf numFmtId="0" fontId="18" fillId="0" borderId="3" xfId="0" applyFont="1" applyBorder="1" applyAlignment="1">
      <alignment vertical="center"/>
    </xf>
    <xf numFmtId="0" fontId="18" fillId="0" borderId="0" xfId="0" applyFont="1" applyBorder="1" applyAlignment="1">
      <alignment horizontal="right" vertical="center"/>
    </xf>
    <xf numFmtId="1" fontId="8" fillId="0" borderId="0" xfId="0" applyNumberFormat="1" applyFont="1" applyBorder="1" applyAlignment="1">
      <alignment horizontal="right" vertical="center"/>
    </xf>
    <xf numFmtId="0" fontId="18" fillId="0" borderId="3" xfId="0" applyFont="1" applyBorder="1" applyAlignment="1">
      <alignment horizontal="right" vertical="center"/>
    </xf>
    <xf numFmtId="0" fontId="18" fillId="0" borderId="0" xfId="0" applyFont="1" applyBorder="1" applyAlignment="1">
      <alignment horizontal="left" vertical="center"/>
    </xf>
    <xf numFmtId="0" fontId="20" fillId="0" borderId="3" xfId="0" applyFont="1" applyBorder="1" applyAlignment="1">
      <alignment horizontal="right" vertical="center"/>
    </xf>
    <xf numFmtId="14" fontId="18" fillId="5" borderId="33" xfId="0" applyNumberFormat="1" applyFont="1" applyFill="1" applyBorder="1" applyAlignment="1" applyProtection="1">
      <alignment vertical="center"/>
      <protection locked="0"/>
    </xf>
    <xf numFmtId="0" fontId="20" fillId="0" borderId="0" xfId="0" applyFont="1" applyBorder="1" applyAlignment="1">
      <alignment horizontal="right" vertical="center"/>
    </xf>
    <xf numFmtId="0" fontId="18" fillId="5" borderId="33" xfId="0" applyFont="1" applyFill="1" applyBorder="1" applyAlignment="1" applyProtection="1">
      <alignment vertical="center"/>
      <protection locked="0"/>
    </xf>
    <xf numFmtId="0" fontId="18" fillId="0" borderId="24" xfId="0" applyFont="1" applyBorder="1" applyAlignment="1">
      <alignment vertical="center"/>
    </xf>
    <xf numFmtId="0" fontId="18" fillId="0" borderId="7" xfId="0" applyFont="1" applyBorder="1" applyAlignment="1">
      <alignment vertical="center"/>
    </xf>
    <xf numFmtId="0" fontId="18" fillId="0" borderId="50" xfId="0" applyFont="1" applyBorder="1" applyAlignment="1">
      <alignment vertical="center"/>
    </xf>
    <xf numFmtId="0" fontId="50" fillId="0" borderId="61" xfId="0" applyFont="1" applyBorder="1" applyAlignment="1">
      <alignment vertical="center"/>
    </xf>
    <xf numFmtId="0" fontId="18" fillId="0" borderId="44" xfId="0" applyFont="1" applyBorder="1" applyAlignment="1">
      <alignment vertical="center"/>
    </xf>
    <xf numFmtId="170" fontId="18" fillId="0" borderId="57" xfId="0" applyNumberFormat="1" applyFont="1" applyBorder="1" applyAlignment="1">
      <alignment vertical="center"/>
    </xf>
    <xf numFmtId="0" fontId="18" fillId="0" borderId="69" xfId="0" applyFont="1" applyBorder="1" applyAlignment="1">
      <alignment vertical="center"/>
    </xf>
    <xf numFmtId="0" fontId="18" fillId="0" borderId="46" xfId="0" applyFont="1" applyBorder="1" applyAlignment="1">
      <alignment vertical="center"/>
    </xf>
    <xf numFmtId="0" fontId="18" fillId="0" borderId="23" xfId="0" applyFont="1" applyBorder="1" applyAlignment="1">
      <alignment vertical="center"/>
    </xf>
    <xf numFmtId="0" fontId="18" fillId="0" borderId="23" xfId="0" applyFont="1" applyBorder="1" applyAlignment="1">
      <alignment vertical="center" wrapText="1"/>
    </xf>
    <xf numFmtId="0" fontId="18" fillId="0" borderId="62" xfId="0" applyFont="1" applyBorder="1" applyAlignment="1">
      <alignment vertical="center" wrapText="1"/>
    </xf>
    <xf numFmtId="14" fontId="26" fillId="5" borderId="67" xfId="0" applyNumberFormat="1" applyFont="1" applyFill="1" applyBorder="1" applyAlignment="1" applyProtection="1">
      <alignment vertical="center"/>
      <protection locked="0"/>
    </xf>
    <xf numFmtId="0" fontId="26" fillId="5" borderId="53" xfId="0" applyFont="1" applyFill="1" applyBorder="1" applyAlignment="1" applyProtection="1">
      <alignment vertical="center"/>
      <protection locked="0"/>
    </xf>
    <xf numFmtId="0" fontId="26" fillId="5" borderId="42" xfId="0" applyFont="1" applyFill="1" applyBorder="1" applyAlignment="1" applyProtection="1">
      <alignment vertical="center"/>
      <protection locked="0"/>
    </xf>
    <xf numFmtId="170" fontId="26" fillId="5" borderId="42" xfId="0" applyNumberFormat="1" applyFont="1" applyFill="1" applyBorder="1" applyAlignment="1" applyProtection="1">
      <alignment vertical="center"/>
      <protection locked="0"/>
    </xf>
    <xf numFmtId="44" fontId="18" fillId="0" borderId="64" xfId="1" applyFont="1" applyBorder="1" applyAlignment="1">
      <alignment vertical="center"/>
    </xf>
    <xf numFmtId="14" fontId="26" fillId="5" borderId="68" xfId="0" applyNumberFormat="1" applyFont="1" applyFill="1" applyBorder="1" applyAlignment="1" applyProtection="1">
      <alignment vertical="center"/>
      <protection locked="0"/>
    </xf>
    <xf numFmtId="0" fontId="26" fillId="5" borderId="47" xfId="0" applyFont="1" applyFill="1" applyBorder="1" applyAlignment="1" applyProtection="1">
      <alignment vertical="center"/>
      <protection locked="0"/>
    </xf>
    <xf numFmtId="0" fontId="26" fillId="5" borderId="43" xfId="0" applyFont="1" applyFill="1" applyBorder="1" applyAlignment="1" applyProtection="1">
      <alignment vertical="center"/>
      <protection locked="0"/>
    </xf>
    <xf numFmtId="170" fontId="26" fillId="5" borderId="43" xfId="0" applyNumberFormat="1" applyFont="1" applyFill="1" applyBorder="1" applyAlignment="1" applyProtection="1">
      <alignment vertical="center"/>
      <protection locked="0"/>
    </xf>
    <xf numFmtId="44" fontId="18" fillId="0" borderId="60" xfId="1" applyFont="1" applyBorder="1" applyAlignment="1">
      <alignment vertical="center"/>
    </xf>
    <xf numFmtId="0" fontId="26" fillId="5" borderId="68" xfId="0" applyFont="1" applyFill="1" applyBorder="1" applyAlignment="1" applyProtection="1">
      <alignment vertical="center"/>
      <protection locked="0"/>
    </xf>
    <xf numFmtId="0" fontId="20" fillId="0" borderId="5" xfId="0" applyFont="1" applyBorder="1" applyAlignment="1">
      <alignment horizontal="right" vertical="center"/>
    </xf>
    <xf numFmtId="0" fontId="20" fillId="0" borderId="2" xfId="0" applyFont="1" applyBorder="1" applyAlignment="1">
      <alignment horizontal="right" vertical="center"/>
    </xf>
    <xf numFmtId="0" fontId="20" fillId="0" borderId="51" xfId="0" applyFont="1" applyBorder="1" applyAlignment="1">
      <alignment horizontal="right" vertical="center"/>
    </xf>
    <xf numFmtId="44" fontId="18" fillId="0" borderId="62" xfId="1" applyFont="1" applyBorder="1" applyAlignment="1">
      <alignment vertical="center"/>
    </xf>
    <xf numFmtId="0" fontId="50" fillId="0" borderId="61" xfId="0" applyFont="1" applyFill="1" applyBorder="1" applyAlignment="1">
      <alignment vertical="center"/>
    </xf>
    <xf numFmtId="0" fontId="20" fillId="0" borderId="69" xfId="0" applyFont="1" applyBorder="1" applyAlignment="1">
      <alignment vertical="center"/>
    </xf>
    <xf numFmtId="0" fontId="20" fillId="0" borderId="46" xfId="0" applyFont="1" applyBorder="1" applyAlignment="1">
      <alignment vertical="center"/>
    </xf>
    <xf numFmtId="0" fontId="20" fillId="0" borderId="23" xfId="0" applyFont="1" applyBorder="1" applyAlignment="1">
      <alignment vertical="center"/>
    </xf>
    <xf numFmtId="0" fontId="20" fillId="0" borderId="23" xfId="0" applyFont="1" applyBorder="1" applyAlignment="1">
      <alignment vertical="center" wrapText="1"/>
    </xf>
    <xf numFmtId="0" fontId="20" fillId="0" borderId="62" xfId="0" applyFont="1" applyBorder="1" applyAlignment="1">
      <alignment vertical="center" wrapText="1"/>
    </xf>
    <xf numFmtId="14" fontId="25" fillId="5" borderId="68" xfId="0" applyNumberFormat="1" applyFont="1" applyFill="1" applyBorder="1" applyAlignment="1" applyProtection="1">
      <alignment vertical="center"/>
      <protection locked="0"/>
    </xf>
    <xf numFmtId="0" fontId="25" fillId="5" borderId="78" xfId="0" applyFont="1" applyFill="1" applyBorder="1" applyAlignment="1" applyProtection="1">
      <alignment vertical="center"/>
      <protection locked="0"/>
    </xf>
    <xf numFmtId="170" fontId="25" fillId="5" borderId="54" xfId="0" applyNumberFormat="1" applyFont="1" applyFill="1" applyBorder="1" applyAlignment="1" applyProtection="1">
      <alignment vertical="center"/>
      <protection locked="0"/>
    </xf>
    <xf numFmtId="44" fontId="5" fillId="0" borderId="79" xfId="1" applyFont="1" applyBorder="1" applyAlignment="1">
      <alignment vertical="center"/>
    </xf>
    <xf numFmtId="0" fontId="25" fillId="5" borderId="80" xfId="0" applyFont="1" applyFill="1" applyBorder="1" applyAlignment="1" applyProtection="1">
      <alignment vertical="center"/>
      <protection locked="0"/>
    </xf>
    <xf numFmtId="0" fontId="25" fillId="5" borderId="81" xfId="0" applyFont="1" applyFill="1" applyBorder="1" applyAlignment="1" applyProtection="1">
      <alignment vertical="center"/>
      <protection locked="0"/>
    </xf>
    <xf numFmtId="0" fontId="25" fillId="5" borderId="82" xfId="0" applyFont="1" applyFill="1" applyBorder="1" applyAlignment="1" applyProtection="1">
      <alignment vertical="center"/>
      <protection locked="0"/>
    </xf>
    <xf numFmtId="170" fontId="25" fillId="5" borderId="82" xfId="0" applyNumberFormat="1" applyFont="1" applyFill="1" applyBorder="1" applyAlignment="1" applyProtection="1">
      <alignment vertical="center"/>
      <protection locked="0"/>
    </xf>
    <xf numFmtId="0" fontId="8" fillId="0" borderId="5" xfId="0" applyFont="1" applyBorder="1" applyAlignment="1">
      <alignment horizontal="right" vertical="center"/>
    </xf>
    <xf numFmtId="0" fontId="8" fillId="0" borderId="9" xfId="0" applyFont="1" applyBorder="1" applyAlignment="1">
      <alignment horizontal="right" vertical="center"/>
    </xf>
    <xf numFmtId="44" fontId="6" fillId="0" borderId="83" xfId="1" applyFont="1" applyBorder="1" applyAlignment="1" applyProtection="1">
      <alignment vertical="center"/>
    </xf>
    <xf numFmtId="0" fontId="20" fillId="0" borderId="9" xfId="0" applyFont="1" applyBorder="1" applyAlignment="1">
      <alignment horizontal="right" vertical="center"/>
    </xf>
    <xf numFmtId="0" fontId="20" fillId="0" borderId="8" xfId="0" applyFont="1" applyBorder="1" applyAlignment="1">
      <alignment horizontal="right" vertical="center"/>
    </xf>
    <xf numFmtId="0" fontId="20" fillId="0" borderId="28" xfId="0" applyFont="1" applyBorder="1" applyAlignment="1">
      <alignment horizontal="right" vertical="center"/>
    </xf>
    <xf numFmtId="0" fontId="18" fillId="0" borderId="57" xfId="0" applyFont="1" applyBorder="1" applyAlignment="1">
      <alignment vertical="center"/>
    </xf>
    <xf numFmtId="0" fontId="26" fillId="5" borderId="78" xfId="0" applyFont="1" applyFill="1" applyBorder="1" applyAlignment="1" applyProtection="1">
      <alignment vertical="center"/>
      <protection locked="0"/>
    </xf>
    <xf numFmtId="0" fontId="26" fillId="5" borderId="55" xfId="0" applyFont="1" applyFill="1" applyBorder="1" applyAlignment="1" applyProtection="1">
      <alignment vertical="center"/>
      <protection locked="0"/>
    </xf>
    <xf numFmtId="0" fontId="26" fillId="5" borderId="54" xfId="0" applyFont="1" applyFill="1" applyBorder="1" applyAlignment="1" applyProtection="1">
      <alignment vertical="center"/>
      <protection locked="0"/>
    </xf>
    <xf numFmtId="170" fontId="26" fillId="5" borderId="54" xfId="0" applyNumberFormat="1" applyFont="1" applyFill="1" applyBorder="1" applyAlignment="1" applyProtection="1">
      <alignment vertical="center"/>
      <protection locked="0"/>
    </xf>
    <xf numFmtId="44" fontId="18" fillId="0" borderId="79" xfId="1" applyFont="1" applyBorder="1" applyAlignment="1">
      <alignment vertical="center"/>
    </xf>
    <xf numFmtId="0" fontId="26" fillId="5" borderId="80" xfId="0" applyFont="1" applyFill="1" applyBorder="1" applyAlignment="1" applyProtection="1">
      <alignment vertical="center"/>
      <protection locked="0"/>
    </xf>
    <xf numFmtId="0" fontId="26" fillId="5" borderId="81" xfId="0" applyFont="1" applyFill="1" applyBorder="1" applyAlignment="1" applyProtection="1">
      <alignment vertical="center"/>
      <protection locked="0"/>
    </xf>
    <xf numFmtId="0" fontId="26" fillId="5" borderId="82" xfId="0" applyFont="1" applyFill="1" applyBorder="1" applyAlignment="1" applyProtection="1">
      <alignment vertical="center"/>
      <protection locked="0"/>
    </xf>
    <xf numFmtId="170" fontId="26" fillId="5" borderId="82" xfId="0" applyNumberFormat="1" applyFont="1" applyFill="1" applyBorder="1" applyAlignment="1" applyProtection="1">
      <alignment vertical="center"/>
      <protection locked="0"/>
    </xf>
    <xf numFmtId="44" fontId="18" fillId="0" borderId="49" xfId="1" applyFont="1" applyBorder="1" applyAlignment="1">
      <alignment vertical="center"/>
    </xf>
    <xf numFmtId="0" fontId="20" fillId="0" borderId="24" xfId="0" applyFont="1" applyBorder="1" applyAlignment="1">
      <alignment horizontal="right" vertical="center"/>
    </xf>
    <xf numFmtId="0" fontId="20" fillId="0" borderId="7" xfId="0" applyFont="1" applyBorder="1" applyAlignment="1">
      <alignment horizontal="right" vertical="center"/>
    </xf>
    <xf numFmtId="0" fontId="20" fillId="0" borderId="21" xfId="0" applyFont="1" applyBorder="1" applyAlignment="1">
      <alignment horizontal="right" vertical="center"/>
    </xf>
    <xf numFmtId="44" fontId="28" fillId="0" borderId="84" xfId="1" applyFont="1" applyBorder="1" applyAlignment="1" applyProtection="1">
      <alignment vertical="center"/>
    </xf>
    <xf numFmtId="0" fontId="8" fillId="0" borderId="10" xfId="0" applyFont="1" applyBorder="1" applyAlignment="1">
      <alignment horizontal="right" vertical="center"/>
    </xf>
    <xf numFmtId="14" fontId="25" fillId="5" borderId="85" xfId="0" applyNumberFormat="1" applyFont="1" applyFill="1" applyBorder="1" applyAlignment="1" applyProtection="1">
      <alignment vertical="center"/>
      <protection locked="0"/>
    </xf>
    <xf numFmtId="44" fontId="6" fillId="0" borderId="86" xfId="1" applyFont="1" applyBorder="1" applyAlignment="1" applyProtection="1">
      <alignment vertical="center"/>
    </xf>
    <xf numFmtId="44" fontId="6" fillId="0" borderId="60" xfId="1" applyFont="1" applyBorder="1" applyAlignment="1" applyProtection="1">
      <alignment vertical="center"/>
    </xf>
    <xf numFmtId="44" fontId="6" fillId="0" borderId="87" xfId="1" applyFont="1" applyBorder="1" applyAlignment="1" applyProtection="1">
      <alignment vertical="center"/>
    </xf>
    <xf numFmtId="44" fontId="5" fillId="0" borderId="88" xfId="1" applyFont="1" applyBorder="1" applyAlignment="1" applyProtection="1">
      <alignment vertical="center"/>
    </xf>
    <xf numFmtId="44" fontId="5" fillId="0" borderId="62" xfId="1" applyFont="1" applyBorder="1" applyAlignment="1" applyProtection="1">
      <alignment vertical="center"/>
    </xf>
    <xf numFmtId="44" fontId="6" fillId="0" borderId="64" xfId="1" applyFont="1" applyBorder="1" applyAlignment="1" applyProtection="1">
      <alignment vertical="center"/>
    </xf>
    <xf numFmtId="14" fontId="25" fillId="5" borderId="89" xfId="0" applyNumberFormat="1" applyFont="1" applyFill="1" applyBorder="1" applyAlignment="1" applyProtection="1">
      <alignment vertical="center"/>
      <protection locked="0"/>
    </xf>
    <xf numFmtId="44" fontId="25" fillId="5" borderId="90" xfId="1" applyFont="1" applyFill="1" applyBorder="1" applyAlignment="1" applyProtection="1">
      <alignment vertical="center"/>
      <protection locked="0"/>
    </xf>
    <xf numFmtId="44" fontId="25" fillId="5" borderId="60" xfId="1" applyFont="1" applyFill="1" applyBorder="1" applyAlignment="1" applyProtection="1">
      <alignment vertical="center"/>
      <protection locked="0"/>
    </xf>
    <xf numFmtId="44" fontId="25" fillId="5" borderId="87" xfId="1" applyFont="1" applyFill="1" applyBorder="1" applyAlignment="1" applyProtection="1">
      <alignment vertical="center"/>
      <protection locked="0"/>
    </xf>
    <xf numFmtId="0" fontId="8" fillId="0" borderId="5" xfId="0" applyFont="1" applyBorder="1" applyAlignment="1">
      <alignment vertical="center"/>
    </xf>
    <xf numFmtId="1" fontId="75" fillId="0" borderId="0" xfId="0" applyNumberFormat="1" applyFont="1" applyBorder="1" applyAlignment="1">
      <alignment horizontal="left" vertical="center"/>
    </xf>
    <xf numFmtId="0" fontId="25" fillId="0" borderId="42" xfId="0" applyFont="1" applyFill="1" applyBorder="1" applyAlignment="1" applyProtection="1">
      <alignment vertical="center"/>
    </xf>
    <xf numFmtId="177" fontId="5" fillId="0" borderId="91" xfId="0" applyNumberFormat="1" applyFont="1" applyBorder="1"/>
    <xf numFmtId="173" fontId="5" fillId="0" borderId="92" xfId="0" applyNumberFormat="1" applyFont="1" applyBorder="1"/>
    <xf numFmtId="177" fontId="5" fillId="0" borderId="92" xfId="0" applyNumberFormat="1" applyFont="1" applyBorder="1"/>
    <xf numFmtId="0" fontId="61" fillId="0" borderId="4" xfId="0" applyFont="1" applyBorder="1" applyAlignment="1" applyProtection="1">
      <alignment horizontal="left" vertical="center"/>
    </xf>
    <xf numFmtId="0" fontId="8" fillId="0" borderId="93" xfId="0" applyFont="1" applyBorder="1" applyAlignment="1" applyProtection="1">
      <alignment horizontal="center" vertical="center" wrapText="1"/>
    </xf>
    <xf numFmtId="49" fontId="8" fillId="0" borderId="93" xfId="0" applyNumberFormat="1" applyFont="1" applyBorder="1" applyAlignment="1" applyProtection="1">
      <alignment vertical="center"/>
    </xf>
    <xf numFmtId="49" fontId="8" fillId="0" borderId="94" xfId="0" applyNumberFormat="1" applyFont="1" applyFill="1" applyBorder="1" applyAlignment="1" applyProtection="1">
      <alignment horizontal="center" vertical="center" wrapText="1"/>
    </xf>
    <xf numFmtId="15" fontId="8" fillId="6" borderId="22" xfId="0" applyNumberFormat="1" applyFont="1" applyFill="1" applyBorder="1" applyAlignment="1" applyProtection="1">
      <alignment horizontal="center" vertical="center"/>
      <protection locked="0"/>
    </xf>
    <xf numFmtId="15" fontId="8" fillId="6" borderId="51" xfId="0" applyNumberFormat="1" applyFont="1" applyFill="1" applyBorder="1" applyAlignment="1" applyProtection="1">
      <alignment horizontal="center" vertical="center"/>
      <protection locked="0"/>
    </xf>
    <xf numFmtId="178" fontId="1" fillId="0" borderId="33" xfId="15" applyNumberFormat="1" applyFont="1" applyBorder="1"/>
    <xf numFmtId="178" fontId="1" fillId="0" borderId="95" xfId="15" applyNumberFormat="1" applyFont="1" applyBorder="1"/>
    <xf numFmtId="173" fontId="1" fillId="0" borderId="33" xfId="15" applyNumberFormat="1" applyBorder="1"/>
    <xf numFmtId="178" fontId="1" fillId="0" borderId="96" xfId="15" applyNumberFormat="1" applyBorder="1"/>
    <xf numFmtId="178" fontId="1" fillId="0" borderId="97" xfId="15" applyNumberFormat="1" applyBorder="1"/>
    <xf numFmtId="177" fontId="1" fillId="0" borderId="95" xfId="15" applyNumberFormat="1" applyBorder="1"/>
    <xf numFmtId="3" fontId="1" fillId="0" borderId="33" xfId="15" applyNumberFormat="1" applyFont="1" applyBorder="1"/>
    <xf numFmtId="6" fontId="1" fillId="0" borderId="33" xfId="15" applyNumberFormat="1" applyBorder="1"/>
    <xf numFmtId="3" fontId="1" fillId="0" borderId="95" xfId="15" applyNumberFormat="1" applyFont="1" applyBorder="1"/>
    <xf numFmtId="0" fontId="30" fillId="0" borderId="7" xfId="0" applyFont="1" applyFill="1" applyBorder="1" applyAlignment="1" applyProtection="1">
      <alignment horizontal="center" vertical="center" wrapText="1"/>
    </xf>
    <xf numFmtId="0" fontId="0" fillId="0" borderId="7" xfId="0" applyFill="1" applyBorder="1" applyAlignment="1" applyProtection="1">
      <alignment horizontal="center" vertical="center" wrapText="1"/>
    </xf>
    <xf numFmtId="0" fontId="15" fillId="0" borderId="24" xfId="0" applyFont="1" applyBorder="1" applyAlignment="1">
      <alignment horizontal="right" vertical="center"/>
    </xf>
    <xf numFmtId="0" fontId="15" fillId="0" borderId="7" xfId="0" applyFont="1" applyBorder="1" applyAlignment="1">
      <alignment horizontal="right" vertical="center"/>
    </xf>
    <xf numFmtId="0" fontId="8" fillId="3" borderId="3" xfId="0" applyFont="1" applyFill="1" applyBorder="1" applyAlignment="1" applyProtection="1">
      <alignment vertical="center"/>
    </xf>
    <xf numFmtId="0" fontId="18" fillId="3" borderId="0" xfId="0" applyFont="1" applyFill="1" applyBorder="1" applyAlignment="1" applyProtection="1">
      <alignment vertical="center"/>
    </xf>
    <xf numFmtId="0" fontId="18" fillId="0" borderId="98" xfId="0" applyFont="1" applyFill="1" applyBorder="1" applyAlignment="1" applyProtection="1">
      <alignment horizontal="left" vertical="center"/>
    </xf>
    <xf numFmtId="0" fontId="18" fillId="0" borderId="99" xfId="0" applyFont="1" applyBorder="1" applyAlignment="1" applyProtection="1">
      <alignment vertical="center"/>
    </xf>
    <xf numFmtId="0" fontId="18" fillId="0" borderId="100" xfId="0" applyFont="1" applyBorder="1" applyAlignment="1" applyProtection="1">
      <alignment vertical="center"/>
    </xf>
    <xf numFmtId="0" fontId="16" fillId="3" borderId="6" xfId="0" applyFont="1" applyFill="1" applyBorder="1" applyAlignment="1" applyProtection="1">
      <alignment vertical="center"/>
    </xf>
    <xf numFmtId="0" fontId="6" fillId="5" borderId="6" xfId="0" applyFont="1" applyFill="1" applyBorder="1" applyAlignment="1" applyProtection="1">
      <protection locked="0"/>
    </xf>
    <xf numFmtId="0" fontId="6" fillId="5" borderId="4" xfId="0" applyFont="1" applyFill="1" applyBorder="1" applyAlignment="1" applyProtection="1">
      <protection locked="0"/>
    </xf>
    <xf numFmtId="0" fontId="6" fillId="5" borderId="56" xfId="0" applyFont="1" applyFill="1" applyBorder="1" applyAlignment="1" applyProtection="1">
      <protection locked="0"/>
    </xf>
    <xf numFmtId="0" fontId="7" fillId="5" borderId="3" xfId="0" applyFont="1" applyFill="1" applyBorder="1" applyAlignment="1" applyProtection="1">
      <protection locked="0"/>
    </xf>
    <xf numFmtId="0" fontId="6" fillId="5" borderId="8" xfId="0" applyFont="1" applyFill="1" applyBorder="1" applyAlignment="1" applyProtection="1">
      <protection locked="0"/>
    </xf>
    <xf numFmtId="0" fontId="6" fillId="5" borderId="0" xfId="0" applyFont="1" applyFill="1" applyBorder="1" applyAlignment="1" applyProtection="1">
      <protection locked="0"/>
    </xf>
    <xf numFmtId="0" fontId="7" fillId="5" borderId="0" xfId="0" applyFont="1" applyFill="1" applyBorder="1" applyAlignment="1" applyProtection="1">
      <protection locked="0"/>
    </xf>
    <xf numFmtId="0" fontId="6" fillId="5" borderId="10" xfId="0" applyFont="1" applyFill="1" applyBorder="1" applyAlignment="1" applyProtection="1">
      <protection locked="0"/>
    </xf>
    <xf numFmtId="0" fontId="7" fillId="5" borderId="8" xfId="0" applyFont="1" applyFill="1" applyBorder="1" applyAlignment="1" applyProtection="1">
      <protection locked="0"/>
    </xf>
    <xf numFmtId="0" fontId="6" fillId="5" borderId="72" xfId="0" applyFont="1" applyFill="1" applyBorder="1" applyAlignment="1" applyProtection="1">
      <protection locked="0"/>
    </xf>
    <xf numFmtId="0" fontId="6" fillId="5" borderId="3" xfId="0" applyFont="1" applyFill="1" applyBorder="1" applyAlignment="1" applyProtection="1">
      <protection locked="0"/>
    </xf>
    <xf numFmtId="0" fontId="6" fillId="5" borderId="44" xfId="0" applyFont="1" applyFill="1" applyBorder="1" applyAlignment="1" applyProtection="1">
      <protection locked="0"/>
    </xf>
    <xf numFmtId="0" fontId="6" fillId="5" borderId="57" xfId="0" applyFont="1" applyFill="1" applyBorder="1" applyAlignment="1" applyProtection="1">
      <protection locked="0"/>
    </xf>
    <xf numFmtId="0" fontId="5" fillId="5" borderId="8" xfId="0" applyFont="1" applyFill="1" applyBorder="1" applyAlignment="1" applyProtection="1">
      <protection locked="0"/>
    </xf>
    <xf numFmtId="0" fontId="8" fillId="5" borderId="0" xfId="0" applyFont="1" applyFill="1" applyBorder="1" applyAlignment="1" applyProtection="1">
      <protection locked="0"/>
    </xf>
    <xf numFmtId="0" fontId="15" fillId="5" borderId="0" xfId="0" applyFont="1" applyFill="1" applyBorder="1" applyProtection="1">
      <protection locked="0"/>
    </xf>
    <xf numFmtId="0" fontId="5" fillId="5" borderId="10" xfId="0" applyFont="1" applyFill="1" applyBorder="1" applyAlignment="1" applyProtection="1">
      <protection locked="0"/>
    </xf>
    <xf numFmtId="0" fontId="6" fillId="5" borderId="24" xfId="0" applyFont="1" applyFill="1" applyBorder="1" applyAlignment="1" applyProtection="1">
      <protection locked="0"/>
    </xf>
    <xf numFmtId="0" fontId="5" fillId="5" borderId="7" xfId="0" applyFont="1" applyFill="1" applyBorder="1" applyAlignment="1" applyProtection="1">
      <protection locked="0"/>
    </xf>
    <xf numFmtId="0" fontId="5" fillId="5" borderId="50" xfId="0" applyFont="1" applyFill="1" applyBorder="1" applyAlignment="1" applyProtection="1">
      <protection locked="0"/>
    </xf>
    <xf numFmtId="0" fontId="6" fillId="5" borderId="6" xfId="0" applyFont="1" applyFill="1" applyBorder="1" applyAlignment="1" applyProtection="1">
      <alignment vertical="center"/>
      <protection locked="0"/>
    </xf>
    <xf numFmtId="0" fontId="6" fillId="5" borderId="4" xfId="0" applyFont="1" applyFill="1" applyBorder="1" applyAlignment="1" applyProtection="1">
      <alignment vertical="center"/>
      <protection locked="0"/>
    </xf>
    <xf numFmtId="0" fontId="6" fillId="5" borderId="56" xfId="0" applyFont="1" applyFill="1" applyBorder="1" applyAlignment="1" applyProtection="1">
      <alignment vertical="center"/>
      <protection locked="0"/>
    </xf>
    <xf numFmtId="0" fontId="7" fillId="5" borderId="3" xfId="0" applyFont="1" applyFill="1" applyBorder="1" applyAlignment="1" applyProtection="1">
      <alignment vertical="center"/>
      <protection locked="0"/>
    </xf>
    <xf numFmtId="0" fontId="6" fillId="5" borderId="8" xfId="0" applyFont="1" applyFill="1" applyBorder="1" applyAlignment="1" applyProtection="1">
      <alignment vertical="center"/>
      <protection locked="0"/>
    </xf>
    <xf numFmtId="0" fontId="6" fillId="5" borderId="0" xfId="0" applyFont="1" applyFill="1" applyBorder="1" applyAlignment="1" applyProtection="1">
      <alignment vertical="center"/>
      <protection locked="0"/>
    </xf>
    <xf numFmtId="0" fontId="7" fillId="5" borderId="0" xfId="0" applyFont="1" applyFill="1" applyBorder="1" applyAlignment="1" applyProtection="1">
      <alignment vertical="center"/>
      <protection locked="0"/>
    </xf>
    <xf numFmtId="0" fontId="6" fillId="5" borderId="10" xfId="0" applyFont="1" applyFill="1" applyBorder="1" applyAlignment="1" applyProtection="1">
      <alignment vertical="center"/>
      <protection locked="0"/>
    </xf>
    <xf numFmtId="0" fontId="7" fillId="5" borderId="8" xfId="0" applyFont="1" applyFill="1" applyBorder="1" applyAlignment="1" applyProtection="1">
      <alignment vertical="center"/>
      <protection locked="0"/>
    </xf>
    <xf numFmtId="0" fontId="6" fillId="5" borderId="72" xfId="0" applyFont="1" applyFill="1" applyBorder="1" applyAlignment="1" applyProtection="1">
      <alignment vertical="center"/>
      <protection locked="0"/>
    </xf>
    <xf numFmtId="0" fontId="6" fillId="5" borderId="3" xfId="0" applyFont="1" applyFill="1" applyBorder="1" applyAlignment="1" applyProtection="1">
      <alignment vertical="center"/>
      <protection locked="0"/>
    </xf>
    <xf numFmtId="0" fontId="6" fillId="5" borderId="44" xfId="0" applyFont="1" applyFill="1" applyBorder="1" applyAlignment="1" applyProtection="1">
      <alignment vertical="center"/>
      <protection locked="0"/>
    </xf>
    <xf numFmtId="0" fontId="6" fillId="5" borderId="57" xfId="0" applyFont="1" applyFill="1" applyBorder="1" applyAlignment="1" applyProtection="1">
      <alignment vertical="center"/>
      <protection locked="0"/>
    </xf>
    <xf numFmtId="0" fontId="5" fillId="5" borderId="8" xfId="0" applyFont="1" applyFill="1" applyBorder="1" applyAlignment="1" applyProtection="1">
      <alignment vertical="center"/>
      <protection locked="0"/>
    </xf>
    <xf numFmtId="0" fontId="8" fillId="5" borderId="0" xfId="0" applyFont="1" applyFill="1" applyBorder="1" applyAlignment="1" applyProtection="1">
      <alignment vertical="center"/>
      <protection locked="0"/>
    </xf>
    <xf numFmtId="0" fontId="15" fillId="5" borderId="0" xfId="0" applyFont="1" applyFill="1" applyBorder="1" applyAlignment="1" applyProtection="1">
      <alignment vertical="center"/>
      <protection locked="0"/>
    </xf>
    <xf numFmtId="0" fontId="5" fillId="5" borderId="10" xfId="0" applyFont="1" applyFill="1" applyBorder="1" applyAlignment="1" applyProtection="1">
      <alignment vertical="center"/>
      <protection locked="0"/>
    </xf>
    <xf numFmtId="0" fontId="6" fillId="5" borderId="24" xfId="0" applyFont="1" applyFill="1" applyBorder="1" applyAlignment="1" applyProtection="1">
      <alignment vertical="center"/>
      <protection locked="0"/>
    </xf>
    <xf numFmtId="0" fontId="5" fillId="5" borderId="7" xfId="0" applyFont="1" applyFill="1" applyBorder="1" applyAlignment="1" applyProtection="1">
      <alignment vertical="center"/>
      <protection locked="0"/>
    </xf>
    <xf numFmtId="0" fontId="5" fillId="5" borderId="50" xfId="0" applyFont="1" applyFill="1" applyBorder="1" applyAlignment="1" applyProtection="1">
      <alignment vertical="center"/>
      <protection locked="0"/>
    </xf>
    <xf numFmtId="0" fontId="5" fillId="0" borderId="0" xfId="0" applyFont="1" applyBorder="1" applyAlignment="1">
      <alignment vertical="center"/>
    </xf>
    <xf numFmtId="0" fontId="18" fillId="0" borderId="40" xfId="0" applyFont="1" applyBorder="1" applyAlignment="1" applyProtection="1">
      <alignment vertical="center"/>
    </xf>
    <xf numFmtId="0" fontId="8" fillId="0" borderId="3" xfId="0" applyFont="1" applyFill="1" applyBorder="1" applyAlignment="1" applyProtection="1"/>
    <xf numFmtId="173" fontId="20" fillId="0" borderId="101" xfId="0" applyNumberFormat="1" applyFont="1" applyBorder="1" applyAlignment="1" applyProtection="1">
      <alignment vertical="center"/>
    </xf>
    <xf numFmtId="0" fontId="8" fillId="0" borderId="75" xfId="0" applyFont="1" applyBorder="1" applyAlignment="1" applyProtection="1">
      <alignment horizontal="center" wrapText="1"/>
    </xf>
    <xf numFmtId="0" fontId="8" fillId="0" borderId="102" xfId="0" applyFont="1" applyBorder="1" applyAlignment="1" applyProtection="1">
      <alignment horizontal="center" wrapText="1"/>
    </xf>
    <xf numFmtId="170" fontId="39" fillId="0" borderId="12" xfId="0" applyNumberFormat="1" applyFont="1" applyFill="1" applyBorder="1" applyAlignment="1" applyProtection="1">
      <alignment horizontal="right" vertical="center"/>
    </xf>
    <xf numFmtId="0" fontId="39" fillId="0" borderId="31" xfId="0" applyFont="1" applyFill="1" applyBorder="1" applyAlignment="1" applyProtection="1">
      <alignment horizontal="right" vertical="center"/>
    </xf>
    <xf numFmtId="0" fontId="39" fillId="0" borderId="7" xfId="0" applyFont="1" applyFill="1" applyBorder="1" applyAlignment="1" applyProtection="1">
      <alignment horizontal="right" vertical="center"/>
    </xf>
    <xf numFmtId="0" fontId="20" fillId="0" borderId="7" xfId="0" applyFont="1" applyBorder="1" applyAlignment="1" applyProtection="1">
      <alignment horizontal="right" vertical="center"/>
    </xf>
    <xf numFmtId="168" fontId="6" fillId="0" borderId="8" xfId="0" applyNumberFormat="1" applyFont="1" applyFill="1" applyBorder="1" applyAlignment="1" applyProtection="1">
      <alignment horizontal="right" vertical="center"/>
    </xf>
    <xf numFmtId="170" fontId="39" fillId="0" borderId="7" xfId="0" applyNumberFormat="1" applyFont="1" applyFill="1" applyBorder="1" applyAlignment="1" applyProtection="1">
      <alignment horizontal="right" vertical="center"/>
    </xf>
    <xf numFmtId="0" fontId="39" fillId="0" borderId="31" xfId="0" applyFont="1" applyFill="1" applyBorder="1" applyAlignment="1" applyProtection="1">
      <alignment horizontal="right"/>
    </xf>
    <xf numFmtId="0" fontId="7" fillId="0" borderId="7" xfId="0" applyFont="1" applyFill="1" applyBorder="1" applyAlignment="1" applyProtection="1">
      <alignment horizontal="right"/>
    </xf>
    <xf numFmtId="0" fontId="15" fillId="0" borderId="7" xfId="0" applyFont="1" applyBorder="1"/>
    <xf numFmtId="0" fontId="20" fillId="0" borderId="7" xfId="0" applyFont="1" applyBorder="1" applyAlignment="1" applyProtection="1">
      <alignment horizontal="right"/>
    </xf>
    <xf numFmtId="168" fontId="6" fillId="0" borderId="8" xfId="0" applyNumberFormat="1" applyFont="1" applyFill="1" applyBorder="1" applyAlignment="1" applyProtection="1">
      <alignment horizontal="right"/>
    </xf>
    <xf numFmtId="7" fontId="8" fillId="0" borderId="65" xfId="1" applyNumberFormat="1" applyFont="1" applyBorder="1" applyAlignment="1">
      <alignment vertical="center"/>
    </xf>
    <xf numFmtId="0" fontId="29" fillId="0" borderId="21" xfId="0" applyFont="1" applyBorder="1" applyAlignment="1">
      <alignment horizontal="right" vertical="center"/>
    </xf>
    <xf numFmtId="7" fontId="29" fillId="0" borderId="59" xfId="1" applyNumberFormat="1" applyFont="1" applyBorder="1" applyAlignment="1">
      <alignment vertical="center"/>
    </xf>
    <xf numFmtId="7" fontId="8" fillId="0" borderId="15" xfId="1" applyNumberFormat="1" applyFont="1" applyBorder="1" applyAlignment="1">
      <alignment vertical="center"/>
    </xf>
    <xf numFmtId="0" fontId="43" fillId="0" borderId="13" xfId="0" applyFont="1" applyBorder="1" applyAlignment="1" applyProtection="1">
      <alignment horizontal="center" vertical="center" wrapText="1"/>
    </xf>
    <xf numFmtId="0" fontId="53" fillId="0" borderId="13" xfId="0" applyFont="1" applyBorder="1" applyAlignment="1" applyProtection="1">
      <alignment horizontal="center" vertical="center" wrapText="1"/>
    </xf>
    <xf numFmtId="0" fontId="18" fillId="5" borderId="46" xfId="0" applyFont="1" applyFill="1" applyBorder="1" applyAlignment="1" applyProtection="1">
      <alignment vertical="center"/>
      <protection locked="0"/>
    </xf>
    <xf numFmtId="0" fontId="5" fillId="5" borderId="46" xfId="0" applyNumberFormat="1" applyFont="1" applyFill="1" applyBorder="1" applyAlignment="1" applyProtection="1">
      <alignment vertical="center"/>
      <protection locked="0"/>
    </xf>
    <xf numFmtId="0" fontId="18" fillId="0" borderId="0" xfId="0" applyFont="1" applyBorder="1" applyAlignment="1" applyProtection="1">
      <alignment horizontal="right" vertical="center"/>
    </xf>
    <xf numFmtId="0" fontId="8" fillId="2" borderId="103" xfId="0" applyFont="1" applyFill="1" applyBorder="1" applyAlignment="1" applyProtection="1">
      <alignment horizontal="center" vertical="center" wrapText="1"/>
    </xf>
    <xf numFmtId="0" fontId="33" fillId="5" borderId="104" xfId="0" applyFont="1" applyFill="1" applyBorder="1" applyAlignment="1" applyProtection="1">
      <alignment horizontal="center" vertical="center" wrapText="1"/>
      <protection locked="0"/>
    </xf>
    <xf numFmtId="44" fontId="18" fillId="5" borderId="92" xfId="0" applyNumberFormat="1" applyFont="1" applyFill="1" applyBorder="1" applyAlignment="1" applyProtection="1">
      <alignment horizontal="right" vertical="center"/>
      <protection locked="0"/>
    </xf>
    <xf numFmtId="44" fontId="18" fillId="5" borderId="33" xfId="0" applyNumberFormat="1" applyFont="1" applyFill="1" applyBorder="1" applyAlignment="1" applyProtection="1">
      <alignment horizontal="right" vertical="center"/>
      <protection locked="0"/>
    </xf>
    <xf numFmtId="44" fontId="5" fillId="5" borderId="33" xfId="0" applyNumberFormat="1" applyFont="1" applyFill="1" applyBorder="1" applyAlignment="1" applyProtection="1">
      <alignment horizontal="right" vertical="center"/>
      <protection locked="0"/>
    </xf>
    <xf numFmtId="44" fontId="5" fillId="5" borderId="58" xfId="0" applyNumberFormat="1" applyFont="1" applyFill="1" applyBorder="1" applyAlignment="1" applyProtection="1">
      <alignment horizontal="right" vertical="center"/>
      <protection locked="0"/>
    </xf>
    <xf numFmtId="44" fontId="18" fillId="5" borderId="95" xfId="0" applyNumberFormat="1" applyFont="1" applyFill="1" applyBorder="1" applyAlignment="1" applyProtection="1">
      <alignment horizontal="right" vertical="center"/>
      <protection locked="0"/>
    </xf>
    <xf numFmtId="44" fontId="5" fillId="5" borderId="95" xfId="0" applyNumberFormat="1" applyFont="1" applyFill="1" applyBorder="1" applyAlignment="1" applyProtection="1">
      <alignment horizontal="right" vertical="center"/>
      <protection locked="0"/>
    </xf>
    <xf numFmtId="44" fontId="5" fillId="5" borderId="83" xfId="0" applyNumberFormat="1" applyFont="1" applyFill="1" applyBorder="1" applyAlignment="1" applyProtection="1">
      <alignment horizontal="right" vertical="center"/>
      <protection locked="0"/>
    </xf>
    <xf numFmtId="44" fontId="18" fillId="7" borderId="105" xfId="0" applyNumberFormat="1" applyFont="1" applyFill="1" applyBorder="1" applyAlignment="1" applyProtection="1">
      <alignment horizontal="right" vertical="center"/>
    </xf>
    <xf numFmtId="44" fontId="18" fillId="7" borderId="106" xfId="0" applyNumberFormat="1" applyFont="1" applyFill="1" applyBorder="1" applyAlignment="1" applyProtection="1">
      <alignment horizontal="right" vertical="center"/>
    </xf>
    <xf numFmtId="0" fontId="75" fillId="0" borderId="104" xfId="0" applyFont="1" applyFill="1" applyBorder="1" applyAlignment="1" applyProtection="1">
      <alignment horizontal="center" vertical="center" wrapText="1"/>
    </xf>
    <xf numFmtId="44" fontId="18" fillId="8" borderId="49" xfId="0" applyNumberFormat="1" applyFont="1" applyFill="1" applyBorder="1" applyAlignment="1" applyProtection="1">
      <alignment horizontal="right" vertical="center"/>
    </xf>
    <xf numFmtId="44" fontId="18" fillId="5" borderId="49" xfId="0" applyNumberFormat="1" applyFont="1" applyFill="1" applyBorder="1" applyAlignment="1" applyProtection="1">
      <alignment horizontal="right" vertical="center"/>
      <protection locked="0"/>
    </xf>
    <xf numFmtId="44" fontId="18" fillId="5" borderId="16" xfId="0" applyNumberFormat="1" applyFont="1" applyFill="1" applyBorder="1" applyAlignment="1" applyProtection="1">
      <alignment horizontal="right" vertical="center"/>
      <protection locked="0"/>
    </xf>
    <xf numFmtId="0" fontId="18" fillId="0" borderId="13" xfId="0" applyFont="1" applyBorder="1" applyAlignment="1">
      <alignment horizontal="right" vertical="center"/>
    </xf>
    <xf numFmtId="0" fontId="18" fillId="0" borderId="13" xfId="0" applyFont="1" applyBorder="1" applyAlignment="1" applyProtection="1">
      <alignment horizontal="right" vertical="center"/>
    </xf>
    <xf numFmtId="0" fontId="18" fillId="0" borderId="25" xfId="0" applyFont="1" applyFill="1" applyBorder="1" applyAlignment="1" applyProtection="1">
      <alignment horizontal="right" vertical="center"/>
    </xf>
    <xf numFmtId="0" fontId="18" fillId="0" borderId="26" xfId="0" applyFont="1" applyFill="1" applyBorder="1" applyAlignment="1" applyProtection="1">
      <alignment horizontal="right" vertical="center"/>
    </xf>
    <xf numFmtId="0" fontId="18" fillId="0" borderId="27" xfId="0" applyFont="1" applyFill="1" applyBorder="1" applyAlignment="1" applyProtection="1">
      <alignment horizontal="right" vertical="center"/>
    </xf>
    <xf numFmtId="0" fontId="18" fillId="0" borderId="107" xfId="0" applyFont="1" applyFill="1" applyBorder="1" applyAlignment="1" applyProtection="1">
      <alignment horizontal="right" vertical="center"/>
    </xf>
    <xf numFmtId="0" fontId="18" fillId="0" borderId="108" xfId="0" applyFont="1" applyFill="1" applyBorder="1" applyAlignment="1" applyProtection="1">
      <alignment horizontal="right" vertical="center"/>
    </xf>
    <xf numFmtId="0" fontId="18" fillId="0" borderId="109" xfId="0" applyFont="1" applyFill="1" applyBorder="1" applyAlignment="1" applyProtection="1">
      <alignment horizontal="right" vertical="center"/>
    </xf>
    <xf numFmtId="0" fontId="18" fillId="0" borderId="98" xfId="0" applyFont="1" applyFill="1" applyBorder="1" applyAlignment="1" applyProtection="1">
      <alignment horizontal="right" vertical="center"/>
    </xf>
    <xf numFmtId="0" fontId="18" fillId="0" borderId="99" xfId="0" applyFont="1" applyFill="1" applyBorder="1" applyAlignment="1" applyProtection="1">
      <alignment horizontal="right" vertical="center"/>
    </xf>
    <xf numFmtId="0" fontId="18" fillId="0" borderId="100" xfId="0" applyFont="1" applyFill="1" applyBorder="1" applyAlignment="1" applyProtection="1">
      <alignment horizontal="right" vertical="center"/>
    </xf>
    <xf numFmtId="0" fontId="5" fillId="0" borderId="110" xfId="0" applyFont="1" applyFill="1" applyBorder="1" applyAlignment="1" applyProtection="1">
      <alignment horizontal="right" vertical="center"/>
    </xf>
    <xf numFmtId="0" fontId="5" fillId="0" borderId="111" xfId="0" applyFont="1" applyFill="1" applyBorder="1" applyAlignment="1" applyProtection="1">
      <alignment horizontal="right" vertical="center"/>
    </xf>
    <xf numFmtId="0" fontId="5" fillId="0" borderId="112" xfId="0" applyFont="1" applyFill="1" applyBorder="1" applyAlignment="1" applyProtection="1">
      <alignment horizontal="right" vertical="center"/>
    </xf>
    <xf numFmtId="0" fontId="18" fillId="0" borderId="113" xfId="0" applyFont="1" applyFill="1" applyBorder="1" applyAlignment="1" applyProtection="1">
      <alignment horizontal="right" vertical="center"/>
    </xf>
    <xf numFmtId="0" fontId="18" fillId="0" borderId="114" xfId="0" applyFont="1" applyFill="1" applyBorder="1" applyAlignment="1" applyProtection="1">
      <alignment horizontal="right" vertical="center"/>
    </xf>
    <xf numFmtId="0" fontId="18" fillId="0" borderId="115" xfId="0" applyFont="1" applyFill="1" applyBorder="1" applyAlignment="1" applyProtection="1">
      <alignment horizontal="right" vertical="center"/>
    </xf>
    <xf numFmtId="0" fontId="18" fillId="0" borderId="71" xfId="0" applyFont="1" applyFill="1" applyBorder="1" applyAlignment="1" applyProtection="1">
      <alignment horizontal="right" vertical="center"/>
    </xf>
    <xf numFmtId="0" fontId="18" fillId="0" borderId="1" xfId="0" applyFont="1" applyFill="1" applyBorder="1" applyAlignment="1" applyProtection="1">
      <alignment horizontal="right" vertical="center"/>
    </xf>
    <xf numFmtId="0" fontId="18" fillId="0" borderId="116" xfId="0" applyFont="1" applyFill="1" applyBorder="1" applyAlignment="1" applyProtection="1">
      <alignment horizontal="right" vertical="center"/>
    </xf>
    <xf numFmtId="0" fontId="37" fillId="0" borderId="0" xfId="0" applyFont="1" applyFill="1"/>
    <xf numFmtId="0" fontId="80" fillId="0" borderId="0" xfId="0" applyFont="1" applyFill="1"/>
    <xf numFmtId="0" fontId="29" fillId="0" borderId="91" xfId="0" applyFont="1" applyFill="1" applyBorder="1" applyAlignment="1"/>
    <xf numFmtId="0" fontId="29" fillId="0" borderId="92" xfId="0" applyFont="1" applyFill="1" applyBorder="1" applyAlignment="1"/>
    <xf numFmtId="0" fontId="29" fillId="0" borderId="92" xfId="0" applyFont="1" applyFill="1" applyBorder="1" applyAlignment="1" applyProtection="1">
      <alignment wrapText="1"/>
    </xf>
    <xf numFmtId="0" fontId="29" fillId="0" borderId="92" xfId="0" applyFont="1" applyFill="1" applyBorder="1" applyAlignment="1" applyProtection="1"/>
    <xf numFmtId="0" fontId="29" fillId="0" borderId="92" xfId="0" applyFont="1" applyFill="1" applyBorder="1" applyAlignment="1" applyProtection="1">
      <alignment horizontal="center" wrapText="1"/>
    </xf>
    <xf numFmtId="0" fontId="29" fillId="0" borderId="18" xfId="0" applyFont="1" applyFill="1" applyBorder="1" applyAlignment="1">
      <alignment horizontal="center"/>
    </xf>
    <xf numFmtId="0" fontId="73" fillId="0" borderId="96" xfId="0" applyFont="1" applyFill="1" applyBorder="1" applyAlignment="1">
      <alignment vertical="center"/>
    </xf>
    <xf numFmtId="0" fontId="73" fillId="0" borderId="33" xfId="0" applyFont="1" applyBorder="1"/>
    <xf numFmtId="9" fontId="73" fillId="0" borderId="33" xfId="16" applyFont="1" applyFill="1" applyBorder="1" applyAlignment="1">
      <alignment horizontal="center" vertical="center" wrapText="1"/>
    </xf>
    <xf numFmtId="0" fontId="73" fillId="0" borderId="33" xfId="0" applyFont="1" applyFill="1" applyBorder="1" applyAlignment="1">
      <alignment vertical="center"/>
    </xf>
    <xf numFmtId="9" fontId="73" fillId="0" borderId="33" xfId="16" applyFont="1" applyFill="1" applyBorder="1" applyAlignment="1">
      <alignment vertical="center"/>
    </xf>
    <xf numFmtId="10" fontId="73" fillId="0" borderId="19" xfId="0" applyNumberFormat="1" applyFont="1" applyFill="1" applyBorder="1" applyAlignment="1">
      <alignment vertical="center"/>
    </xf>
    <xf numFmtId="0" fontId="73" fillId="0" borderId="97" xfId="0" applyFont="1" applyFill="1" applyBorder="1" applyAlignment="1">
      <alignment vertical="center"/>
    </xf>
    <xf numFmtId="0" fontId="73" fillId="0" borderId="95" xfId="0" applyFont="1" applyBorder="1"/>
    <xf numFmtId="9" fontId="73" fillId="0" borderId="95" xfId="16" applyFont="1" applyFill="1" applyBorder="1" applyAlignment="1">
      <alignment horizontal="center" vertical="center" wrapText="1"/>
    </xf>
    <xf numFmtId="0" fontId="73" fillId="0" borderId="95" xfId="0" applyFont="1" applyFill="1" applyBorder="1" applyAlignment="1">
      <alignment vertical="center"/>
    </xf>
    <xf numFmtId="9" fontId="73" fillId="0" borderId="95" xfId="16" applyFont="1" applyFill="1" applyBorder="1" applyAlignment="1">
      <alignment vertical="center"/>
    </xf>
    <xf numFmtId="10" fontId="73" fillId="0" borderId="20" xfId="0" applyNumberFormat="1" applyFont="1" applyFill="1" applyBorder="1" applyAlignment="1">
      <alignment vertical="center"/>
    </xf>
    <xf numFmtId="0" fontId="73" fillId="0" borderId="0" xfId="0" applyFont="1" applyFill="1" applyBorder="1" applyAlignment="1">
      <alignment vertical="center"/>
    </xf>
    <xf numFmtId="0" fontId="5" fillId="0" borderId="33" xfId="0" applyFont="1" applyBorder="1"/>
    <xf numFmtId="0" fontId="5" fillId="0" borderId="33" xfId="0" applyFont="1" applyBorder="1" applyAlignment="1">
      <alignment horizontal="center" wrapText="1"/>
    </xf>
    <xf numFmtId="10" fontId="73" fillId="0" borderId="0" xfId="0" applyNumberFormat="1" applyFont="1" applyFill="1" applyBorder="1" applyAlignment="1">
      <alignment vertical="center"/>
    </xf>
    <xf numFmtId="0" fontId="81" fillId="0" borderId="117" xfId="0" applyFont="1" applyFill="1" applyBorder="1" applyAlignment="1" applyProtection="1">
      <alignment horizontal="right" vertical="center"/>
    </xf>
    <xf numFmtId="9" fontId="37" fillId="5" borderId="33" xfId="0" applyNumberFormat="1" applyFont="1" applyFill="1" applyBorder="1" applyAlignment="1" applyProtection="1">
      <alignment horizontal="center" vertical="center"/>
      <protection locked="0"/>
    </xf>
    <xf numFmtId="0" fontId="18" fillId="0" borderId="112" xfId="0" applyFont="1" applyFill="1" applyBorder="1" applyAlignment="1" applyProtection="1">
      <alignment horizontal="right" vertical="center"/>
    </xf>
    <xf numFmtId="0" fontId="73" fillId="0" borderId="0" xfId="0" applyFont="1" applyBorder="1"/>
    <xf numFmtId="9" fontId="73" fillId="0" borderId="0" xfId="16" applyFont="1" applyFill="1" applyBorder="1" applyAlignment="1">
      <alignment horizontal="center" vertical="center" wrapText="1"/>
    </xf>
    <xf numFmtId="9" fontId="73" fillId="0" borderId="0" xfId="16" applyFont="1" applyFill="1" applyBorder="1" applyAlignment="1">
      <alignment vertical="center"/>
    </xf>
    <xf numFmtId="0" fontId="5" fillId="0" borderId="0" xfId="0" applyFont="1" applyBorder="1"/>
    <xf numFmtId="0" fontId="5" fillId="0" borderId="0" xfId="0" applyFont="1" applyBorder="1" applyAlignment="1">
      <alignment horizontal="center" wrapText="1"/>
    </xf>
    <xf numFmtId="169" fontId="5" fillId="0" borderId="0" xfId="16" applyNumberFormat="1" applyFont="1" applyFill="1" applyBorder="1" applyAlignment="1" applyProtection="1"/>
    <xf numFmtId="44" fontId="8" fillId="0" borderId="118" xfId="0" applyNumberFormat="1" applyFont="1" applyBorder="1" applyAlignment="1" applyProtection="1">
      <alignment vertical="center"/>
    </xf>
    <xf numFmtId="44" fontId="5" fillId="0" borderId="10" xfId="0" applyNumberFormat="1" applyFont="1" applyFill="1" applyBorder="1" applyAlignment="1" applyProtection="1"/>
    <xf numFmtId="44" fontId="5" fillId="0" borderId="50" xfId="0" applyNumberFormat="1" applyFont="1" applyFill="1" applyBorder="1" applyAlignment="1" applyProtection="1"/>
    <xf numFmtId="44" fontId="6" fillId="0" borderId="10" xfId="0" applyNumberFormat="1" applyFont="1" applyFill="1" applyBorder="1" applyAlignment="1" applyProtection="1"/>
    <xf numFmtId="44" fontId="5" fillId="0" borderId="72" xfId="0" applyNumberFormat="1" applyFont="1" applyBorder="1" applyProtection="1"/>
    <xf numFmtId="44" fontId="7" fillId="0" borderId="50" xfId="0" applyNumberFormat="1" applyFont="1" applyFill="1" applyBorder="1" applyAlignment="1" applyProtection="1"/>
    <xf numFmtId="44" fontId="7" fillId="0" borderId="14" xfId="0" applyNumberFormat="1" applyFont="1" applyFill="1" applyBorder="1" applyAlignment="1" applyProtection="1"/>
    <xf numFmtId="44" fontId="7" fillId="0" borderId="119" xfId="0" applyNumberFormat="1" applyFont="1" applyFill="1" applyBorder="1" applyAlignment="1" applyProtection="1"/>
    <xf numFmtId="44" fontId="6" fillId="0" borderId="10" xfId="0" applyNumberFormat="1" applyFont="1" applyFill="1" applyBorder="1" applyAlignment="1" applyProtection="1">
      <alignment vertical="center"/>
    </xf>
    <xf numFmtId="44" fontId="6" fillId="0" borderId="14" xfId="0" applyNumberFormat="1" applyFont="1" applyFill="1" applyBorder="1" applyAlignment="1" applyProtection="1">
      <alignment vertical="center"/>
    </xf>
    <xf numFmtId="44" fontId="5" fillId="0" borderId="10" xfId="0" applyNumberFormat="1" applyFont="1" applyBorder="1" applyAlignment="1" applyProtection="1"/>
    <xf numFmtId="44" fontId="5" fillId="0" borderId="14" xfId="0" applyNumberFormat="1" applyFont="1" applyBorder="1" applyAlignment="1" applyProtection="1"/>
    <xf numFmtId="44" fontId="8" fillId="0" borderId="50" xfId="0" applyNumberFormat="1" applyFont="1" applyBorder="1" applyAlignment="1" applyProtection="1"/>
    <xf numFmtId="44" fontId="6" fillId="0" borderId="120" xfId="0" applyNumberFormat="1" applyFont="1" applyFill="1" applyBorder="1" applyAlignment="1" applyProtection="1"/>
    <xf numFmtId="44" fontId="73" fillId="0" borderId="72" xfId="0" applyNumberFormat="1" applyFont="1" applyFill="1" applyBorder="1" applyAlignment="1" applyProtection="1"/>
    <xf numFmtId="44" fontId="7" fillId="0" borderId="10" xfId="0" applyNumberFormat="1" applyFont="1" applyFill="1" applyBorder="1" applyAlignment="1" applyProtection="1"/>
    <xf numFmtId="44" fontId="6" fillId="0" borderId="56" xfId="0" applyNumberFormat="1" applyFont="1" applyFill="1" applyBorder="1" applyAlignment="1" applyProtection="1"/>
    <xf numFmtId="0" fontId="42" fillId="0" borderId="50" xfId="0" applyNumberFormat="1" applyFont="1" applyBorder="1" applyAlignment="1" applyProtection="1">
      <alignment horizontal="left" vertical="center"/>
    </xf>
    <xf numFmtId="44" fontId="25" fillId="5" borderId="34" xfId="0" applyNumberFormat="1" applyFont="1" applyFill="1" applyBorder="1" applyAlignment="1" applyProtection="1">
      <alignment vertical="center"/>
      <protection locked="0"/>
    </xf>
    <xf numFmtId="44" fontId="5" fillId="0" borderId="34" xfId="0" applyNumberFormat="1" applyFont="1" applyBorder="1" applyAlignment="1" applyProtection="1">
      <alignment vertical="center"/>
    </xf>
    <xf numFmtId="44" fontId="5" fillId="0" borderId="90" xfId="0" applyNumberFormat="1" applyFont="1" applyBorder="1" applyAlignment="1" applyProtection="1">
      <alignment vertical="center"/>
    </xf>
    <xf numFmtId="44" fontId="8" fillId="0" borderId="75" xfId="0" applyNumberFormat="1" applyFont="1" applyBorder="1" applyAlignment="1" applyProtection="1">
      <alignment vertical="center"/>
    </xf>
    <xf numFmtId="44" fontId="8" fillId="0" borderId="102" xfId="0" applyNumberFormat="1" applyFont="1" applyBorder="1" applyAlignment="1" applyProtection="1">
      <alignment vertical="center"/>
    </xf>
    <xf numFmtId="44" fontId="25" fillId="0" borderId="103" xfId="0" applyNumberFormat="1" applyFont="1" applyFill="1" applyBorder="1" applyAlignment="1" applyProtection="1">
      <alignment vertical="center"/>
    </xf>
    <xf numFmtId="44" fontId="5" fillId="0" borderId="103" xfId="0" applyNumberFormat="1" applyFont="1" applyFill="1" applyBorder="1" applyAlignment="1" applyProtection="1">
      <alignment vertical="center"/>
    </xf>
    <xf numFmtId="44" fontId="5" fillId="0" borderId="15" xfId="0" applyNumberFormat="1" applyFont="1" applyFill="1" applyBorder="1" applyAlignment="1" applyProtection="1">
      <alignment vertical="center"/>
    </xf>
    <xf numFmtId="44" fontId="25" fillId="5" borderId="121" xfId="0" applyNumberFormat="1" applyFont="1" applyFill="1" applyBorder="1" applyAlignment="1" applyProtection="1">
      <alignment vertical="center"/>
      <protection locked="0"/>
    </xf>
    <xf numFmtId="44" fontId="5" fillId="0" borderId="86" xfId="0" applyNumberFormat="1" applyFont="1" applyBorder="1" applyAlignment="1" applyProtection="1">
      <alignment vertical="center"/>
    </xf>
    <xf numFmtId="44" fontId="8" fillId="0" borderId="62" xfId="0" applyNumberFormat="1" applyFont="1" applyBorder="1" applyAlignment="1" applyProtection="1">
      <alignment vertical="center"/>
    </xf>
    <xf numFmtId="44" fontId="8" fillId="0" borderId="84" xfId="0" applyNumberFormat="1" applyFont="1" applyBorder="1" applyAlignment="1" applyProtection="1">
      <alignment vertical="center"/>
    </xf>
    <xf numFmtId="44" fontId="5" fillId="0" borderId="10" xfId="0" applyNumberFormat="1" applyFont="1" applyFill="1" applyBorder="1" applyAlignment="1" applyProtection="1">
      <alignment vertical="center"/>
    </xf>
    <xf numFmtId="44" fontId="5" fillId="0" borderId="14" xfId="0" applyNumberFormat="1" applyFont="1" applyFill="1" applyBorder="1" applyAlignment="1" applyProtection="1">
      <alignment vertical="center"/>
    </xf>
    <xf numFmtId="44" fontId="5" fillId="0" borderId="50" xfId="0" applyNumberFormat="1" applyFont="1" applyFill="1" applyBorder="1" applyAlignment="1" applyProtection="1">
      <alignment vertical="center"/>
    </xf>
    <xf numFmtId="44" fontId="5" fillId="0" borderId="72" xfId="0" applyNumberFormat="1" applyFont="1" applyBorder="1" applyAlignment="1" applyProtection="1">
      <alignment vertical="center"/>
    </xf>
    <xf numFmtId="44" fontId="7" fillId="0" borderId="50" xfId="0" applyNumberFormat="1" applyFont="1" applyFill="1" applyBorder="1" applyAlignment="1" applyProtection="1">
      <alignment vertical="center"/>
    </xf>
    <xf numFmtId="44" fontId="7" fillId="0" borderId="14" xfId="0" applyNumberFormat="1" applyFont="1" applyFill="1" applyBorder="1" applyAlignment="1" applyProtection="1">
      <alignment vertical="center"/>
    </xf>
    <xf numFmtId="44" fontId="7" fillId="0" borderId="119" xfId="0" applyNumberFormat="1" applyFont="1" applyFill="1" applyBorder="1" applyAlignment="1" applyProtection="1">
      <alignment vertical="center"/>
    </xf>
    <xf numFmtId="44" fontId="5" fillId="0" borderId="10" xfId="0" applyNumberFormat="1" applyFont="1" applyBorder="1" applyAlignment="1" applyProtection="1">
      <alignment vertical="center"/>
    </xf>
    <xf numFmtId="44" fontId="5" fillId="0" borderId="14" xfId="0" applyNumberFormat="1" applyFont="1" applyBorder="1" applyAlignment="1" applyProtection="1">
      <alignment vertical="center"/>
    </xf>
    <xf numFmtId="44" fontId="8" fillId="0" borderId="50" xfId="0" applyNumberFormat="1" applyFont="1" applyBorder="1" applyAlignment="1" applyProtection="1">
      <alignment vertical="center"/>
    </xf>
    <xf numFmtId="44" fontId="73" fillId="0" borderId="14" xfId="0" applyNumberFormat="1" applyFont="1" applyFill="1" applyBorder="1" applyAlignment="1" applyProtection="1">
      <alignment vertical="center"/>
    </xf>
    <xf numFmtId="44" fontId="7" fillId="0" borderId="10" xfId="0" applyNumberFormat="1" applyFont="1" applyFill="1" applyBorder="1" applyAlignment="1" applyProtection="1">
      <alignment vertical="center"/>
    </xf>
    <xf numFmtId="44" fontId="6" fillId="0" borderId="56" xfId="0" applyNumberFormat="1" applyFont="1" applyFill="1" applyBorder="1" applyAlignment="1" applyProtection="1">
      <alignment vertical="center"/>
    </xf>
    <xf numFmtId="44" fontId="73" fillId="0" borderId="72" xfId="0" applyNumberFormat="1" applyFont="1" applyFill="1" applyBorder="1" applyAlignment="1" applyProtection="1">
      <alignment vertical="center"/>
    </xf>
    <xf numFmtId="0" fontId="18" fillId="0" borderId="50" xfId="0" applyFont="1" applyBorder="1" applyAlignment="1" applyProtection="1">
      <alignment horizontal="left" vertical="center"/>
    </xf>
    <xf numFmtId="0" fontId="17" fillId="0" borderId="5" xfId="0" applyFont="1" applyFill="1" applyBorder="1" applyAlignment="1" applyProtection="1">
      <alignment vertical="center"/>
    </xf>
    <xf numFmtId="44" fontId="18" fillId="5" borderId="65" xfId="0" applyNumberFormat="1" applyFont="1" applyFill="1" applyBorder="1" applyAlignment="1" applyProtection="1">
      <alignment horizontal="right" vertical="center"/>
      <protection locked="0"/>
    </xf>
    <xf numFmtId="0" fontId="57" fillId="0" borderId="0" xfId="0" applyFont="1" applyBorder="1" applyAlignment="1">
      <alignment horizontal="left" vertical="center"/>
    </xf>
    <xf numFmtId="0" fontId="59" fillId="0" borderId="0" xfId="0" applyFont="1" applyFill="1" applyBorder="1" applyAlignment="1" applyProtection="1">
      <alignment horizontal="center" vertical="center"/>
    </xf>
    <xf numFmtId="0" fontId="0" fillId="0" borderId="10" xfId="0" applyBorder="1" applyAlignment="1">
      <alignment vertical="center"/>
    </xf>
    <xf numFmtId="0" fontId="18" fillId="0" borderId="10" xfId="0" applyFont="1" applyFill="1" applyBorder="1" applyAlignment="1" applyProtection="1">
      <alignment vertical="center"/>
    </xf>
    <xf numFmtId="0" fontId="18" fillId="0" borderId="10" xfId="0" applyFont="1" applyFill="1" applyBorder="1" applyAlignment="1" applyProtection="1">
      <alignment vertical="center"/>
      <protection locked="0"/>
    </xf>
    <xf numFmtId="0" fontId="5" fillId="0" borderId="0" xfId="0" applyFont="1" applyBorder="1" applyAlignment="1">
      <alignment horizontal="right" vertical="center"/>
    </xf>
    <xf numFmtId="0" fontId="18" fillId="5" borderId="58" xfId="0" applyFont="1" applyFill="1" applyBorder="1" applyAlignment="1" applyProtection="1">
      <alignment vertical="center"/>
      <protection locked="0"/>
    </xf>
    <xf numFmtId="0" fontId="0" fillId="0" borderId="10" xfId="0" applyFill="1" applyBorder="1" applyAlignment="1" applyProtection="1">
      <alignment vertical="center"/>
    </xf>
    <xf numFmtId="0" fontId="0" fillId="0" borderId="10" xfId="0" applyBorder="1" applyAlignment="1" applyProtection="1">
      <alignment vertical="center"/>
    </xf>
    <xf numFmtId="0" fontId="0" fillId="0" borderId="0" xfId="0" applyBorder="1" applyAlignment="1">
      <alignment horizontal="center" vertical="center"/>
    </xf>
    <xf numFmtId="0" fontId="0" fillId="0" borderId="0" xfId="0" applyBorder="1" applyAlignment="1">
      <alignment vertical="center"/>
    </xf>
    <xf numFmtId="0" fontId="52" fillId="0" borderId="0" xfId="0" applyFont="1" applyBorder="1" applyAlignment="1">
      <alignment horizontal="center" vertical="center"/>
    </xf>
    <xf numFmtId="0" fontId="0" fillId="0" borderId="10" xfId="0" applyBorder="1"/>
    <xf numFmtId="0" fontId="43" fillId="0" borderId="10" xfId="0" applyFont="1" applyBorder="1" applyAlignment="1" applyProtection="1">
      <alignment horizontal="center" vertical="center" wrapText="1"/>
    </xf>
    <xf numFmtId="0" fontId="18" fillId="0" borderId="10" xfId="0" applyFont="1" applyFill="1" applyBorder="1" applyAlignment="1" applyProtection="1">
      <alignment horizontal="right" vertical="center"/>
    </xf>
    <xf numFmtId="171" fontId="18" fillId="9" borderId="58" xfId="0" applyNumberFormat="1" applyFont="1" applyFill="1" applyBorder="1" applyAlignment="1" applyProtection="1">
      <alignment vertical="center"/>
    </xf>
    <xf numFmtId="0" fontId="8" fillId="10" borderId="120" xfId="0" applyFont="1" applyFill="1" applyBorder="1" applyAlignment="1" applyProtection="1">
      <alignment horizontal="center" vertical="center" wrapText="1"/>
    </xf>
    <xf numFmtId="0" fontId="24" fillId="0" borderId="14" xfId="0" applyFont="1" applyFill="1" applyBorder="1" applyAlignment="1" applyProtection="1">
      <alignment horizontal="center" vertical="center" wrapText="1"/>
    </xf>
    <xf numFmtId="44" fontId="5" fillId="0" borderId="145" xfId="0" applyNumberFormat="1" applyFont="1" applyFill="1" applyBorder="1" applyAlignment="1" applyProtection="1">
      <alignment horizontal="right" vertical="center"/>
    </xf>
    <xf numFmtId="44" fontId="5" fillId="0" borderId="57" xfId="0" applyNumberFormat="1" applyFont="1" applyFill="1" applyBorder="1" applyAlignment="1" applyProtection="1">
      <alignment horizontal="right" vertical="center"/>
    </xf>
    <xf numFmtId="44" fontId="5" fillId="0" borderId="146" xfId="0" applyNumberFormat="1" applyFont="1" applyFill="1" applyBorder="1" applyAlignment="1" applyProtection="1">
      <alignment horizontal="right" vertical="center"/>
    </xf>
    <xf numFmtId="44" fontId="5" fillId="0" borderId="119" xfId="0" applyNumberFormat="1" applyFont="1" applyFill="1" applyBorder="1" applyAlignment="1" applyProtection="1">
      <alignment horizontal="right" vertical="center"/>
    </xf>
    <xf numFmtId="173" fontId="8" fillId="0" borderId="147" xfId="0" applyNumberFormat="1" applyFont="1" applyFill="1" applyBorder="1" applyAlignment="1" applyProtection="1">
      <alignment horizontal="right" vertical="center"/>
    </xf>
    <xf numFmtId="44" fontId="5" fillId="0" borderId="16" xfId="0" applyNumberFormat="1" applyFont="1" applyFill="1" applyBorder="1" applyAlignment="1" applyProtection="1">
      <alignment horizontal="right" vertical="center"/>
    </xf>
    <xf numFmtId="170" fontId="5" fillId="0" borderId="14" xfId="0" applyNumberFormat="1" applyFont="1" applyBorder="1" applyAlignment="1" applyProtection="1">
      <alignment vertical="center"/>
    </xf>
    <xf numFmtId="0" fontId="8" fillId="10" borderId="15" xfId="0" applyFont="1" applyFill="1" applyBorder="1" applyAlignment="1" applyProtection="1">
      <alignment horizontal="center" vertical="center" wrapText="1"/>
    </xf>
    <xf numFmtId="44" fontId="5" fillId="0" borderId="65" xfId="0" applyNumberFormat="1" applyFont="1" applyBorder="1" applyAlignment="1" applyProtection="1">
      <alignment horizontal="right" vertical="center"/>
    </xf>
    <xf numFmtId="44" fontId="5" fillId="0" borderId="83" xfId="0" applyNumberFormat="1" applyFont="1" applyBorder="1" applyAlignment="1" applyProtection="1">
      <alignment horizontal="right" vertical="center"/>
    </xf>
    <xf numFmtId="44" fontId="5" fillId="0" borderId="49" xfId="0" applyNumberFormat="1" applyFont="1" applyBorder="1" applyAlignment="1" applyProtection="1">
      <alignment horizontal="right" vertical="center"/>
    </xf>
    <xf numFmtId="44" fontId="5" fillId="0" borderId="102" xfId="0" applyNumberFormat="1" applyFont="1" applyBorder="1" applyAlignment="1" applyProtection="1">
      <alignment horizontal="right" vertical="center"/>
    </xf>
    <xf numFmtId="44" fontId="18" fillId="5" borderId="83" xfId="0" applyNumberFormat="1" applyFont="1" applyFill="1" applyBorder="1" applyAlignment="1" applyProtection="1">
      <alignment horizontal="right" vertical="center"/>
      <protection locked="0"/>
    </xf>
    <xf numFmtId="44" fontId="18" fillId="5" borderId="62" xfId="0" applyNumberFormat="1" applyFont="1" applyFill="1" applyBorder="1" applyAlignment="1" applyProtection="1">
      <alignment horizontal="right" vertical="center"/>
      <protection locked="0"/>
    </xf>
    <xf numFmtId="0" fontId="17" fillId="0" borderId="0" xfId="0" applyFont="1" applyAlignment="1">
      <alignment horizontal="center" vertical="top" wrapText="1"/>
    </xf>
    <xf numFmtId="0" fontId="61" fillId="0" borderId="0" xfId="0" applyFont="1" applyAlignment="1">
      <alignment vertical="center" wrapText="1"/>
    </xf>
    <xf numFmtId="0" fontId="15" fillId="0" borderId="0" xfId="0" applyFont="1" applyAlignment="1">
      <alignment horizontal="center" vertical="top" wrapText="1"/>
    </xf>
    <xf numFmtId="0" fontId="15" fillId="0" borderId="0" xfId="0" applyFont="1" applyAlignment="1">
      <alignment vertical="center" wrapText="1"/>
    </xf>
    <xf numFmtId="0" fontId="82" fillId="0" borderId="0" xfId="0" applyFont="1" applyAlignment="1">
      <alignment vertical="center" wrapText="1"/>
    </xf>
    <xf numFmtId="0" fontId="67" fillId="0" borderId="0" xfId="0" applyFont="1" applyAlignment="1">
      <alignment vertical="center" wrapText="1"/>
    </xf>
    <xf numFmtId="0" fontId="73" fillId="0" borderId="0" xfId="0" applyFont="1" applyAlignment="1">
      <alignment vertical="center" wrapText="1"/>
    </xf>
    <xf numFmtId="0" fontId="17" fillId="0" borderId="0" xfId="0" applyFont="1" applyAlignment="1">
      <alignment horizontal="center" vertical="center" wrapText="1"/>
    </xf>
    <xf numFmtId="0" fontId="0" fillId="0" borderId="33" xfId="0" applyBorder="1"/>
    <xf numFmtId="0" fontId="2" fillId="0" borderId="50" xfId="0" applyFont="1" applyFill="1" applyBorder="1" applyAlignment="1">
      <alignment vertical="center"/>
    </xf>
    <xf numFmtId="180" fontId="42" fillId="0" borderId="33" xfId="0" applyNumberFormat="1" applyFont="1" applyBorder="1" applyAlignment="1" applyProtection="1">
      <alignment horizontal="left" vertical="center"/>
    </xf>
    <xf numFmtId="179" fontId="42" fillId="0" borderId="33" xfId="0" applyNumberFormat="1" applyFont="1" applyBorder="1" applyAlignment="1" applyProtection="1">
      <alignment vertical="center"/>
    </xf>
    <xf numFmtId="0" fontId="83" fillId="0" borderId="39" xfId="0" applyFont="1" applyBorder="1" applyAlignment="1">
      <alignment horizontal="left" vertical="center"/>
    </xf>
    <xf numFmtId="0" fontId="84" fillId="0" borderId="6" xfId="0" applyFont="1" applyBorder="1" applyAlignment="1" applyProtection="1">
      <alignment horizontal="left" vertical="center"/>
    </xf>
    <xf numFmtId="0" fontId="83" fillId="0" borderId="6" xfId="0" applyFont="1" applyBorder="1" applyAlignment="1">
      <alignment vertical="center"/>
    </xf>
    <xf numFmtId="179" fontId="42" fillId="0" borderId="33" xfId="0" applyNumberFormat="1" applyFont="1" applyBorder="1" applyAlignment="1" applyProtection="1">
      <alignment horizontal="left" vertical="center"/>
    </xf>
    <xf numFmtId="0" fontId="2" fillId="0" borderId="0" xfId="0" applyFont="1" applyBorder="1" applyAlignment="1" applyProtection="1">
      <alignment vertical="center"/>
    </xf>
    <xf numFmtId="2" fontId="6" fillId="0" borderId="0" xfId="16" applyNumberFormat="1" applyFont="1" applyFill="1" applyBorder="1" applyAlignment="1" applyProtection="1">
      <alignment vertical="center"/>
    </xf>
    <xf numFmtId="0" fontId="22" fillId="0" borderId="6" xfId="0" applyFont="1" applyBorder="1"/>
    <xf numFmtId="0" fontId="2" fillId="0" borderId="4" xfId="0" applyFont="1" applyBorder="1"/>
    <xf numFmtId="0" fontId="22" fillId="0" borderId="4" xfId="0" applyFont="1" applyBorder="1"/>
    <xf numFmtId="0" fontId="8" fillId="0" borderId="4" xfId="0" applyFont="1" applyBorder="1"/>
    <xf numFmtId="0" fontId="2" fillId="0" borderId="56" xfId="0" applyFont="1" applyBorder="1"/>
    <xf numFmtId="0" fontId="2" fillId="0" borderId="6" xfId="0" applyFont="1" applyBorder="1"/>
    <xf numFmtId="0" fontId="2" fillId="0" borderId="3" xfId="0" applyFont="1" applyBorder="1"/>
    <xf numFmtId="0" fontId="2" fillId="0" borderId="0" xfId="0" applyFont="1" applyBorder="1"/>
    <xf numFmtId="0" fontId="2" fillId="0" borderId="0" xfId="0" applyFont="1"/>
    <xf numFmtId="0" fontId="2" fillId="0" borderId="10" xfId="0" applyFont="1" applyBorder="1"/>
    <xf numFmtId="0" fontId="8" fillId="0" borderId="0" xfId="0" applyFont="1"/>
    <xf numFmtId="0" fontId="8" fillId="0" borderId="0" xfId="0" applyFont="1" applyAlignment="1">
      <alignment horizontal="center"/>
    </xf>
    <xf numFmtId="182" fontId="2" fillId="0" borderId="149" xfId="0" applyNumberFormat="1" applyFont="1" applyBorder="1" applyAlignment="1">
      <alignment horizontal="center"/>
    </xf>
    <xf numFmtId="0" fontId="8" fillId="0" borderId="0" xfId="0" applyFont="1" applyAlignment="1"/>
    <xf numFmtId="179" fontId="2" fillId="0" borderId="150" xfId="0" applyNumberFormat="1" applyFont="1" applyFill="1" applyBorder="1" applyAlignment="1">
      <alignment horizontal="center"/>
    </xf>
    <xf numFmtId="0" fontId="8" fillId="0" borderId="3" xfId="0" applyFont="1" applyBorder="1"/>
    <xf numFmtId="0" fontId="2" fillId="0" borderId="0" xfId="0" applyFont="1" applyAlignment="1">
      <alignment horizontal="center"/>
    </xf>
    <xf numFmtId="0" fontId="8" fillId="0" borderId="0" xfId="0" applyFont="1" applyBorder="1"/>
    <xf numFmtId="0" fontId="2" fillId="0" borderId="149" xfId="0" applyFont="1" applyBorder="1"/>
    <xf numFmtId="0" fontId="2" fillId="0" borderId="149" xfId="0" applyFont="1" applyBorder="1" applyAlignment="1">
      <alignment horizontal="right"/>
    </xf>
    <xf numFmtId="0" fontId="2" fillId="0" borderId="0" xfId="0" applyFont="1" applyAlignment="1">
      <alignment horizontal="right"/>
    </xf>
    <xf numFmtId="0" fontId="8" fillId="0" borderId="61" xfId="0" applyFont="1" applyBorder="1"/>
    <xf numFmtId="0" fontId="8" fillId="0" borderId="44" xfId="0" applyFont="1" applyBorder="1"/>
    <xf numFmtId="0" fontId="2" fillId="0" borderId="44" xfId="0" applyFont="1" applyBorder="1"/>
    <xf numFmtId="0" fontId="2" fillId="0" borderId="11" xfId="0" applyFont="1" applyBorder="1" applyAlignment="1"/>
    <xf numFmtId="0" fontId="8" fillId="0" borderId="51" xfId="0" applyFont="1" applyBorder="1"/>
    <xf numFmtId="0" fontId="2" fillId="0" borderId="42" xfId="0" applyFont="1" applyBorder="1" applyAlignment="1">
      <alignment horizontal="center"/>
    </xf>
    <xf numFmtId="0" fontId="2" fillId="0" borderId="11" xfId="0" applyFont="1" applyBorder="1"/>
    <xf numFmtId="0" fontId="2" fillId="0" borderId="44" xfId="0" applyFont="1" applyBorder="1" applyAlignment="1">
      <alignment horizontal="center"/>
    </xf>
    <xf numFmtId="0" fontId="2" fillId="0" borderId="45" xfId="0" applyFont="1" applyBorder="1" applyAlignment="1">
      <alignment horizontal="center"/>
    </xf>
    <xf numFmtId="0" fontId="2" fillId="0" borderId="2" xfId="0" applyFont="1" applyBorder="1" applyAlignment="1">
      <alignment horizontal="center"/>
    </xf>
    <xf numFmtId="0" fontId="2" fillId="0" borderId="64" xfId="0" applyFont="1" applyBorder="1" applyAlignment="1">
      <alignment horizontal="center"/>
    </xf>
    <xf numFmtId="0" fontId="8" fillId="11" borderId="5" xfId="0" applyFont="1" applyFill="1" applyBorder="1" applyAlignment="1">
      <alignment horizontal="centerContinuous"/>
    </xf>
    <xf numFmtId="0" fontId="2" fillId="0" borderId="11" xfId="0" applyFont="1" applyBorder="1" applyAlignment="1">
      <alignment horizontal="centerContinuous"/>
    </xf>
    <xf numFmtId="0" fontId="2" fillId="0" borderId="2" xfId="0" applyFont="1" applyBorder="1" applyAlignment="1"/>
    <xf numFmtId="0" fontId="8" fillId="0" borderId="11" xfId="0" applyFont="1" applyBorder="1" applyAlignment="1"/>
    <xf numFmtId="0" fontId="8" fillId="0" borderId="2" xfId="0" applyFont="1" applyBorder="1" applyAlignment="1">
      <alignment horizontal="centerContinuous"/>
    </xf>
    <xf numFmtId="0" fontId="8" fillId="0" borderId="11" xfId="0" applyFont="1" applyBorder="1" applyAlignment="1">
      <alignment horizontal="centerContinuous"/>
    </xf>
    <xf numFmtId="0" fontId="2" fillId="0" borderId="2" xfId="0" applyFont="1" applyBorder="1" applyAlignment="1">
      <alignment horizontal="centerContinuous"/>
    </xf>
    <xf numFmtId="0" fontId="2" fillId="0" borderId="13" xfId="0" applyFont="1" applyBorder="1"/>
    <xf numFmtId="0" fontId="2" fillId="0" borderId="52" xfId="0" applyFont="1" applyBorder="1" applyAlignment="1">
      <alignment horizontal="center"/>
    </xf>
    <xf numFmtId="0" fontId="2" fillId="0" borderId="11" xfId="0" applyFont="1" applyBorder="1" applyAlignment="1">
      <alignment horizontal="center"/>
    </xf>
    <xf numFmtId="0" fontId="2" fillId="0" borderId="0" xfId="0" applyFont="1" applyBorder="1" applyAlignment="1">
      <alignment horizontal="center"/>
    </xf>
    <xf numFmtId="0" fontId="2" fillId="0" borderId="59" xfId="0" applyFont="1" applyBorder="1" applyAlignment="1">
      <alignment horizontal="center"/>
    </xf>
    <xf numFmtId="0" fontId="8" fillId="11" borderId="9" xfId="0" applyFont="1" applyFill="1" applyBorder="1" applyAlignment="1">
      <alignment horizontal="center"/>
    </xf>
    <xf numFmtId="0" fontId="2" fillId="0" borderId="32" xfId="0" applyFont="1" applyBorder="1" applyAlignment="1"/>
    <xf numFmtId="0" fontId="2" fillId="0" borderId="8" xfId="0" applyFont="1" applyBorder="1" applyAlignment="1">
      <alignment horizontal="centerContinuous"/>
    </xf>
    <xf numFmtId="0" fontId="2" fillId="0" borderId="32" xfId="0" applyFont="1" applyBorder="1" applyAlignment="1">
      <alignment horizontal="centerContinuous"/>
    </xf>
    <xf numFmtId="0" fontId="2" fillId="0" borderId="8" xfId="0" applyFont="1" applyBorder="1" applyAlignment="1">
      <alignment horizontal="center"/>
    </xf>
    <xf numFmtId="0" fontId="2" fillId="0" borderId="32" xfId="0" applyFont="1" applyBorder="1" applyAlignment="1">
      <alignment horizontal="center"/>
    </xf>
    <xf numFmtId="0" fontId="2" fillId="0" borderId="23" xfId="0" applyFont="1" applyBorder="1" applyAlignment="1">
      <alignment horizontal="center"/>
    </xf>
    <xf numFmtId="0" fontId="2" fillId="0" borderId="62" xfId="0" applyFont="1" applyBorder="1" applyAlignment="1">
      <alignment horizontal="center"/>
    </xf>
    <xf numFmtId="0" fontId="8" fillId="0" borderId="151" xfId="0" applyFont="1" applyBorder="1" applyAlignment="1">
      <alignment horizontal="center"/>
    </xf>
    <xf numFmtId="0" fontId="2" fillId="0" borderId="152" xfId="0" quotePrefix="1" applyFont="1" applyBorder="1"/>
    <xf numFmtId="0" fontId="2" fillId="0" borderId="153" xfId="0" applyFont="1" applyBorder="1"/>
    <xf numFmtId="0" fontId="2" fillId="0" borderId="152" xfId="0" applyFont="1" applyBorder="1"/>
    <xf numFmtId="0" fontId="2" fillId="0" borderId="154" xfId="0" applyFont="1" applyBorder="1"/>
    <xf numFmtId="181" fontId="2" fillId="0" borderId="152" xfId="0" applyNumberFormat="1" applyFont="1" applyBorder="1" applyAlignment="1">
      <alignment horizontal="center"/>
    </xf>
    <xf numFmtId="181" fontId="2" fillId="0" borderId="155" xfId="0" quotePrefix="1" applyNumberFormat="1" applyFont="1" applyBorder="1" applyAlignment="1">
      <alignment horizontal="center"/>
    </xf>
    <xf numFmtId="181" fontId="2" fillId="0" borderId="153" xfId="0" applyNumberFormat="1" applyFont="1" applyBorder="1" applyAlignment="1">
      <alignment horizontal="center"/>
    </xf>
    <xf numFmtId="181" fontId="2" fillId="0" borderId="155" xfId="0" applyNumberFormat="1" applyFont="1" applyBorder="1" applyAlignment="1">
      <alignment horizontal="center"/>
    </xf>
    <xf numFmtId="0" fontId="2" fillId="0" borderId="156" xfId="0" quotePrefix="1" applyFont="1" applyBorder="1" applyAlignment="1">
      <alignment horizontal="center"/>
    </xf>
    <xf numFmtId="0" fontId="8" fillId="0" borderId="9" xfId="0" applyFont="1" applyBorder="1" applyAlignment="1">
      <alignment horizontal="center"/>
    </xf>
    <xf numFmtId="0" fontId="2" fillId="0" borderId="32" xfId="0" quotePrefix="1" applyFont="1" applyBorder="1"/>
    <xf numFmtId="0" fontId="2" fillId="0" borderId="8" xfId="0" applyFont="1" applyBorder="1"/>
    <xf numFmtId="0" fontId="2" fillId="0" borderId="28" xfId="0" quotePrefix="1" applyFont="1" applyBorder="1" applyAlignment="1">
      <alignment horizontal="center"/>
    </xf>
    <xf numFmtId="0" fontId="2" fillId="0" borderId="32" xfId="0" applyFont="1" applyBorder="1"/>
    <xf numFmtId="0" fontId="2" fillId="0" borderId="28" xfId="0" applyFont="1" applyBorder="1"/>
    <xf numFmtId="181" fontId="2" fillId="0" borderId="32" xfId="0" applyNumberFormat="1" applyFont="1" applyBorder="1" applyAlignment="1">
      <alignment horizontal="center"/>
    </xf>
    <xf numFmtId="181" fontId="2" fillId="0" borderId="32" xfId="0" quotePrefix="1" applyNumberFormat="1" applyFont="1" applyBorder="1" applyAlignment="1">
      <alignment horizontal="center"/>
    </xf>
    <xf numFmtId="181" fontId="2" fillId="0" borderId="23" xfId="0" applyNumberFormat="1" applyFont="1" applyBorder="1" applyAlignment="1">
      <alignment horizontal="center"/>
    </xf>
    <xf numFmtId="0" fontId="2" fillId="0" borderId="62" xfId="0" quotePrefix="1" applyFont="1" applyBorder="1" applyAlignment="1">
      <alignment horizontal="center"/>
    </xf>
    <xf numFmtId="0" fontId="2" fillId="0" borderId="5" xfId="0" applyFont="1" applyBorder="1"/>
    <xf numFmtId="0" fontId="2" fillId="0" borderId="0" xfId="0" quotePrefix="1" applyFont="1" applyBorder="1"/>
    <xf numFmtId="0" fontId="2" fillId="0" borderId="0" xfId="0" applyFont="1" applyBorder="1" applyAlignment="1">
      <alignment horizontal="right"/>
    </xf>
    <xf numFmtId="0" fontId="8" fillId="0" borderId="157" xfId="0" applyFont="1" applyBorder="1" applyAlignment="1">
      <alignment horizontal="center"/>
    </xf>
    <xf numFmtId="0" fontId="8" fillId="0" borderId="0" xfId="0" applyFont="1" applyBorder="1" applyAlignment="1">
      <alignment horizontal="center"/>
    </xf>
    <xf numFmtId="181" fontId="8" fillId="0" borderId="158" xfId="0" applyNumberFormat="1" applyFont="1" applyBorder="1" applyAlignment="1">
      <alignment horizontal="center"/>
    </xf>
    <xf numFmtId="0" fontId="2" fillId="0" borderId="0" xfId="0" quotePrefix="1" applyFont="1" applyBorder="1" applyAlignment="1">
      <alignment horizontal="center"/>
    </xf>
    <xf numFmtId="0" fontId="8" fillId="0" borderId="159" xfId="0" applyFont="1" applyBorder="1"/>
    <xf numFmtId="0" fontId="2" fillId="0" borderId="160" xfId="0" quotePrefix="1" applyFont="1" applyBorder="1" applyAlignment="1">
      <alignment horizontal="center"/>
    </xf>
    <xf numFmtId="0" fontId="2" fillId="0" borderId="161" xfId="0" applyFont="1" applyBorder="1" applyAlignment="1">
      <alignment horizontal="center"/>
    </xf>
    <xf numFmtId="0" fontId="8" fillId="0" borderId="92" xfId="0" applyFont="1" applyBorder="1" applyAlignment="1">
      <alignment horizontal="center"/>
    </xf>
    <xf numFmtId="0" fontId="8" fillId="0" borderId="57" xfId="0" applyFont="1" applyBorder="1" applyAlignment="1">
      <alignment horizontal="center"/>
    </xf>
    <xf numFmtId="0" fontId="2" fillId="0" borderId="24" xfId="0" applyFont="1" applyBorder="1"/>
    <xf numFmtId="0" fontId="2" fillId="0" borderId="7" xfId="0" quotePrefix="1" applyFont="1" applyBorder="1"/>
    <xf numFmtId="0" fontId="2" fillId="0" borderId="7" xfId="0" applyFont="1" applyBorder="1"/>
    <xf numFmtId="0" fontId="2" fillId="0" borderId="7" xfId="0" applyFont="1" applyBorder="1" applyAlignment="1">
      <alignment horizontal="center"/>
    </xf>
    <xf numFmtId="0" fontId="2" fillId="0" borderId="7" xfId="0" quotePrefix="1" applyFont="1" applyBorder="1" applyAlignment="1">
      <alignment horizontal="center"/>
    </xf>
    <xf numFmtId="0" fontId="8" fillId="0" borderId="162" xfId="0" applyFont="1" applyBorder="1"/>
    <xf numFmtId="0" fontId="8" fillId="0" borderId="82" xfId="0" applyFont="1" applyBorder="1" applyAlignment="1">
      <alignment horizontal="center"/>
    </xf>
    <xf numFmtId="181" fontId="8" fillId="0" borderId="50" xfId="0" quotePrefix="1" applyNumberFormat="1" applyFont="1" applyBorder="1" applyAlignment="1">
      <alignment horizontal="center"/>
    </xf>
    <xf numFmtId="0" fontId="2" fillId="0" borderId="10" xfId="0" quotePrefix="1" applyFont="1" applyBorder="1" applyAlignment="1">
      <alignment horizontal="center"/>
    </xf>
    <xf numFmtId="0" fontId="2" fillId="0" borderId="57" xfId="0" quotePrefix="1" applyFont="1" applyBorder="1" applyAlignment="1">
      <alignment horizontal="center"/>
    </xf>
    <xf numFmtId="0" fontId="2" fillId="0" borderId="61" xfId="0" applyFont="1" applyBorder="1"/>
    <xf numFmtId="0" fontId="2" fillId="0" borderId="163" xfId="0" applyFont="1" applyBorder="1"/>
    <xf numFmtId="0" fontId="8" fillId="0" borderId="164" xfId="0" applyFont="1" applyBorder="1" applyAlignment="1">
      <alignment horizontal="center"/>
    </xf>
    <xf numFmtId="0" fontId="2" fillId="0" borderId="63" xfId="0" applyFont="1" applyBorder="1"/>
    <xf numFmtId="0" fontId="8" fillId="0" borderId="9" xfId="0" applyFont="1" applyBorder="1" applyAlignment="1">
      <alignment horizontal="centerContinuous"/>
    </xf>
    <xf numFmtId="0" fontId="2" fillId="0" borderId="8" xfId="0" applyFont="1" applyBorder="1" applyAlignment="1"/>
    <xf numFmtId="0" fontId="8" fillId="0" borderId="32" xfId="0" applyFont="1" applyBorder="1" applyAlignment="1">
      <alignment horizontal="centerContinuous"/>
    </xf>
    <xf numFmtId="0" fontId="8" fillId="0" borderId="163" xfId="0" applyFont="1" applyBorder="1"/>
    <xf numFmtId="0" fontId="8" fillId="0" borderId="46" xfId="0" applyFont="1" applyBorder="1"/>
    <xf numFmtId="0" fontId="8" fillId="0" borderId="165" xfId="0" applyFont="1" applyBorder="1" applyAlignment="1">
      <alignment horizontal="center"/>
    </xf>
    <xf numFmtId="0" fontId="8" fillId="0" borderId="13" xfId="0" applyFont="1" applyBorder="1" applyAlignment="1"/>
    <xf numFmtId="0" fontId="8" fillId="0" borderId="10" xfId="0" applyFont="1" applyBorder="1" applyAlignment="1">
      <alignment horizontal="center"/>
    </xf>
    <xf numFmtId="0" fontId="8" fillId="0" borderId="32" xfId="0" applyFont="1" applyBorder="1" applyAlignment="1">
      <alignment horizontal="center"/>
    </xf>
    <xf numFmtId="0" fontId="8" fillId="0" borderId="166" xfId="0" applyFont="1" applyBorder="1" applyAlignment="1">
      <alignment horizontal="center"/>
    </xf>
    <xf numFmtId="0" fontId="8" fillId="0" borderId="23" xfId="0" applyFont="1" applyBorder="1" applyAlignment="1">
      <alignment horizontal="center"/>
    </xf>
    <xf numFmtId="0" fontId="8" fillId="0" borderId="72" xfId="0" applyFont="1" applyBorder="1" applyAlignment="1">
      <alignment horizontal="center"/>
    </xf>
    <xf numFmtId="0" fontId="2" fillId="0" borderId="167" xfId="0" quotePrefix="1" applyFont="1" applyBorder="1" applyAlignment="1">
      <alignment horizontal="center"/>
    </xf>
    <xf numFmtId="0" fontId="2" fillId="0" borderId="168" xfId="0" quotePrefix="1" applyFont="1" applyBorder="1"/>
    <xf numFmtId="0" fontId="2" fillId="0" borderId="168" xfId="0" applyFont="1" applyBorder="1" applyAlignment="1">
      <alignment horizontal="center"/>
    </xf>
    <xf numFmtId="0" fontId="2" fillId="0" borderId="169" xfId="0" quotePrefix="1" applyFont="1" applyBorder="1" applyAlignment="1">
      <alignment horizontal="center"/>
    </xf>
    <xf numFmtId="0" fontId="2" fillId="0" borderId="170" xfId="0" applyFont="1" applyBorder="1"/>
    <xf numFmtId="0" fontId="2" fillId="0" borderId="169" xfId="0" applyFont="1" applyBorder="1"/>
    <xf numFmtId="0" fontId="2" fillId="0" borderId="168" xfId="0" quotePrefix="1" applyFont="1" applyBorder="1" applyAlignment="1">
      <alignment horizontal="center"/>
    </xf>
    <xf numFmtId="2" fontId="2" fillId="0" borderId="171" xfId="0" applyNumberFormat="1" applyFont="1" applyBorder="1" applyAlignment="1">
      <alignment horizontal="center"/>
    </xf>
    <xf numFmtId="0" fontId="2" fillId="0" borderId="149" xfId="0" applyFont="1" applyBorder="1" applyAlignment="1">
      <alignment horizontal="center"/>
    </xf>
    <xf numFmtId="181" fontId="2" fillId="0" borderId="172" xfId="0" quotePrefix="1" applyNumberFormat="1" applyFont="1" applyBorder="1" applyAlignment="1">
      <alignment horizontal="center"/>
    </xf>
    <xf numFmtId="0" fontId="2" fillId="0" borderId="9" xfId="0" quotePrefix="1" applyFont="1" applyBorder="1" applyAlignment="1">
      <alignment horizontal="center"/>
    </xf>
    <xf numFmtId="0" fontId="2" fillId="0" borderId="32" xfId="0" quotePrefix="1" applyFont="1" applyBorder="1" applyAlignment="1">
      <alignment horizontal="center"/>
    </xf>
    <xf numFmtId="0" fontId="2" fillId="0" borderId="28" xfId="0" applyFont="1" applyBorder="1" applyAlignment="1">
      <alignment horizontal="right"/>
    </xf>
    <xf numFmtId="0" fontId="2" fillId="0" borderId="32" xfId="0" quotePrefix="1" applyFont="1" applyBorder="1" applyAlignment="1"/>
    <xf numFmtId="2" fontId="2" fillId="0" borderId="173" xfId="0" applyNumberFormat="1" applyFont="1" applyBorder="1" applyAlignment="1">
      <alignment horizontal="center"/>
    </xf>
    <xf numFmtId="181" fontId="2" fillId="0" borderId="62" xfId="0" applyNumberFormat="1" applyFont="1" applyBorder="1" applyAlignment="1">
      <alignment horizontal="center"/>
    </xf>
    <xf numFmtId="0" fontId="2" fillId="11" borderId="71" xfId="0" applyFont="1" applyFill="1" applyBorder="1"/>
    <xf numFmtId="0" fontId="2" fillId="11" borderId="1" xfId="0" applyFont="1" applyFill="1" applyBorder="1"/>
    <xf numFmtId="0" fontId="8" fillId="11" borderId="1" xfId="0" applyFont="1" applyFill="1" applyBorder="1"/>
    <xf numFmtId="0" fontId="8" fillId="0" borderId="174" xfId="0" applyFont="1" applyBorder="1" applyAlignment="1">
      <alignment horizontal="center"/>
    </xf>
    <xf numFmtId="2" fontId="8" fillId="0" borderId="175" xfId="0" applyNumberFormat="1" applyFont="1" applyBorder="1" applyAlignment="1">
      <alignment horizontal="center"/>
    </xf>
    <xf numFmtId="0" fontId="8" fillId="0" borderId="176" xfId="0" applyFont="1" applyBorder="1" applyAlignment="1">
      <alignment horizontal="center"/>
    </xf>
    <xf numFmtId="181" fontId="8" fillId="0" borderId="70" xfId="0" applyNumberFormat="1" applyFont="1" applyBorder="1" applyAlignment="1">
      <alignment horizontal="center"/>
    </xf>
    <xf numFmtId="0" fontId="2" fillId="0" borderId="45" xfId="0" applyFont="1" applyBorder="1"/>
    <xf numFmtId="0" fontId="8" fillId="0" borderId="44" xfId="0" applyFont="1" applyFill="1" applyBorder="1"/>
    <xf numFmtId="0" fontId="2" fillId="0" borderId="57" xfId="0" applyFont="1" applyBorder="1"/>
    <xf numFmtId="0" fontId="2" fillId="0" borderId="28" xfId="0" applyFont="1" applyBorder="1" applyAlignment="1">
      <alignment horizontal="centerContinuous"/>
    </xf>
    <xf numFmtId="0" fontId="8" fillId="0" borderId="13" xfId="0" applyFont="1" applyBorder="1"/>
    <xf numFmtId="0" fontId="2" fillId="0" borderId="22" xfId="0" applyFont="1" applyBorder="1"/>
    <xf numFmtId="0" fontId="2" fillId="0" borderId="57" xfId="0" applyFont="1" applyBorder="1" applyAlignment="1"/>
    <xf numFmtId="0" fontId="8" fillId="0" borderId="32" xfId="0" applyFont="1" applyFill="1" applyBorder="1" applyAlignment="1"/>
    <xf numFmtId="0" fontId="2" fillId="0" borderId="28" xfId="0" applyFont="1" applyFill="1" applyBorder="1"/>
    <xf numFmtId="0" fontId="8" fillId="0" borderId="8" xfId="0" applyFont="1" applyBorder="1" applyAlignment="1">
      <alignment horizontal="centerContinuous"/>
    </xf>
    <xf numFmtId="0" fontId="8" fillId="0" borderId="32" xfId="0" applyFont="1" applyBorder="1"/>
    <xf numFmtId="0" fontId="8" fillId="0" borderId="8" xfId="0" applyFont="1" applyBorder="1"/>
    <xf numFmtId="0" fontId="8" fillId="0" borderId="8" xfId="0" applyFont="1" applyBorder="1" applyAlignment="1">
      <alignment horizontal="center"/>
    </xf>
    <xf numFmtId="0" fontId="2" fillId="0" borderId="72" xfId="0" applyFont="1" applyBorder="1" applyAlignment="1"/>
    <xf numFmtId="1" fontId="2" fillId="0" borderId="151" xfId="0" applyNumberFormat="1" applyFont="1" applyFill="1" applyBorder="1" applyAlignment="1">
      <alignment horizontal="center"/>
    </xf>
    <xf numFmtId="0" fontId="2" fillId="11" borderId="152" xfId="0" applyFont="1" applyFill="1" applyBorder="1" applyAlignment="1">
      <alignment horizontal="centerContinuous"/>
    </xf>
    <xf numFmtId="0" fontId="2" fillId="11" borderId="154" xfId="0" applyFont="1" applyFill="1" applyBorder="1" applyAlignment="1">
      <alignment horizontal="centerContinuous"/>
    </xf>
    <xf numFmtId="170" fontId="2" fillId="0" borderId="152" xfId="0" applyNumberFormat="1" applyFont="1" applyBorder="1"/>
    <xf numFmtId="0" fontId="2" fillId="0" borderId="153" xfId="0" quotePrefix="1" applyFont="1" applyBorder="1"/>
    <xf numFmtId="4" fontId="2" fillId="0" borderId="152" xfId="0" applyNumberFormat="1" applyFont="1" applyBorder="1"/>
    <xf numFmtId="0" fontId="8" fillId="0" borderId="42" xfId="0" applyFont="1" applyBorder="1" applyAlignment="1">
      <alignment horizontal="center"/>
    </xf>
    <xf numFmtId="0" fontId="8" fillId="0" borderId="59" xfId="0" applyFont="1" applyBorder="1" applyAlignment="1">
      <alignment horizontal="center"/>
    </xf>
    <xf numFmtId="0" fontId="2" fillId="0" borderId="177" xfId="0" applyFont="1" applyBorder="1" applyAlignment="1">
      <alignment horizontal="center"/>
    </xf>
    <xf numFmtId="0" fontId="2" fillId="0" borderId="168" xfId="0" applyFont="1" applyFill="1" applyBorder="1" applyAlignment="1"/>
    <xf numFmtId="0" fontId="2" fillId="0" borderId="169" xfId="0" applyFont="1" applyFill="1" applyBorder="1" applyAlignment="1">
      <alignment horizontal="center"/>
    </xf>
    <xf numFmtId="170" fontId="2" fillId="0" borderId="149" xfId="0" applyNumberFormat="1" applyFont="1" applyBorder="1"/>
    <xf numFmtId="0" fontId="2" fillId="0" borderId="149" xfId="0" quotePrefix="1" applyFont="1" applyBorder="1"/>
    <xf numFmtId="4" fontId="2" fillId="0" borderId="168" xfId="0" applyNumberFormat="1" applyFont="1" applyBorder="1"/>
    <xf numFmtId="0" fontId="8" fillId="0" borderId="62" xfId="0" applyFont="1" applyBorder="1" applyAlignment="1">
      <alignment horizontal="center"/>
    </xf>
    <xf numFmtId="0" fontId="2" fillId="11" borderId="110" xfId="0" applyFont="1" applyFill="1" applyBorder="1"/>
    <xf numFmtId="181" fontId="2" fillId="0" borderId="178" xfId="0" applyNumberFormat="1" applyFont="1" applyBorder="1"/>
    <xf numFmtId="0" fontId="2" fillId="0" borderId="112" xfId="0" applyFont="1" applyBorder="1"/>
    <xf numFmtId="170" fontId="2" fillId="0" borderId="111" xfId="0" applyNumberFormat="1" applyFont="1" applyBorder="1"/>
    <xf numFmtId="0" fontId="2" fillId="0" borderId="111" xfId="0" quotePrefix="1" applyFont="1" applyBorder="1"/>
    <xf numFmtId="4" fontId="2" fillId="0" borderId="178" xfId="0" applyNumberFormat="1" applyFont="1" applyBorder="1"/>
    <xf numFmtId="181" fontId="8" fillId="0" borderId="11" xfId="0" applyNumberFormat="1" applyFont="1" applyBorder="1"/>
    <xf numFmtId="1" fontId="2" fillId="0" borderId="42" xfId="0" applyNumberFormat="1" applyFont="1" applyBorder="1"/>
    <xf numFmtId="181" fontId="2" fillId="0" borderId="11" xfId="0" applyNumberFormat="1" applyFont="1" applyBorder="1"/>
    <xf numFmtId="181" fontId="2" fillId="0" borderId="42" xfId="0" applyNumberFormat="1" applyFont="1" applyBorder="1"/>
    <xf numFmtId="4" fontId="2" fillId="0" borderId="11" xfId="0" applyNumberFormat="1" applyFont="1" applyBorder="1"/>
    <xf numFmtId="170" fontId="2" fillId="0" borderId="64" xfId="0" applyNumberFormat="1" applyFont="1" applyBorder="1" applyAlignment="1"/>
    <xf numFmtId="0" fontId="2" fillId="0" borderId="9" xfId="0" applyFont="1" applyFill="1" applyBorder="1"/>
    <xf numFmtId="181" fontId="2" fillId="0" borderId="32" xfId="0" applyNumberFormat="1" applyFont="1" applyBorder="1" applyAlignment="1">
      <alignment horizontal="right"/>
    </xf>
    <xf numFmtId="170" fontId="2" fillId="0" borderId="32" xfId="0" applyNumberFormat="1" applyFont="1" applyBorder="1"/>
    <xf numFmtId="0" fontId="2" fillId="0" borderId="8" xfId="0" quotePrefix="1" applyFont="1" applyBorder="1"/>
    <xf numFmtId="4" fontId="2" fillId="0" borderId="32" xfId="0" applyNumberFormat="1" applyFont="1" applyBorder="1"/>
    <xf numFmtId="1" fontId="2" fillId="0" borderId="23" xfId="0" applyNumberFormat="1" applyFont="1" applyBorder="1" applyAlignment="1">
      <alignment horizontal="center"/>
    </xf>
    <xf numFmtId="4" fontId="2" fillId="0" borderId="32" xfId="0" applyNumberFormat="1" applyFont="1" applyBorder="1" applyAlignment="1">
      <alignment horizontal="center"/>
    </xf>
    <xf numFmtId="4" fontId="2" fillId="0" borderId="62" xfId="0" applyNumberFormat="1" applyFont="1" applyBorder="1" applyAlignment="1">
      <alignment horizontal="center"/>
    </xf>
    <xf numFmtId="0" fontId="2" fillId="11" borderId="24" xfId="0" applyFont="1" applyFill="1" applyBorder="1"/>
    <xf numFmtId="0" fontId="2" fillId="11" borderId="7" xfId="0" applyFont="1" applyFill="1" applyBorder="1"/>
    <xf numFmtId="0" fontId="8" fillId="0" borderId="124" xfId="0" applyFont="1" applyBorder="1"/>
    <xf numFmtId="0" fontId="2" fillId="0" borderId="1" xfId="0" applyFont="1" applyBorder="1"/>
    <xf numFmtId="4" fontId="8" fillId="0" borderId="124" xfId="0" applyNumberFormat="1" applyFont="1" applyBorder="1"/>
    <xf numFmtId="0" fontId="2" fillId="0" borderId="116" xfId="0" applyFont="1" applyBorder="1"/>
    <xf numFmtId="0" fontId="2" fillId="11" borderId="124" xfId="0" applyFont="1" applyFill="1" applyBorder="1"/>
    <xf numFmtId="4" fontId="8" fillId="0" borderId="84" xfId="0" applyNumberFormat="1" applyFont="1" applyBorder="1" applyAlignment="1">
      <alignment horizontal="center"/>
    </xf>
    <xf numFmtId="170" fontId="2" fillId="0" borderId="0" xfId="0" applyNumberFormat="1" applyFont="1" applyBorder="1"/>
    <xf numFmtId="0" fontId="2" fillId="0" borderId="0" xfId="0" applyFont="1" applyFill="1" applyBorder="1"/>
    <xf numFmtId="0" fontId="8" fillId="0" borderId="5" xfId="0" applyFont="1" applyBorder="1" applyAlignment="1">
      <alignment horizontal="center"/>
    </xf>
    <xf numFmtId="0" fontId="8" fillId="0" borderId="11" xfId="0" applyFont="1" applyBorder="1"/>
    <xf numFmtId="0" fontId="2" fillId="0" borderId="2" xfId="0" applyFont="1" applyBorder="1"/>
    <xf numFmtId="0" fontId="2" fillId="0" borderId="51" xfId="0" applyFont="1" applyBorder="1"/>
    <xf numFmtId="0" fontId="8" fillId="0" borderId="11" xfId="0" applyFont="1" applyBorder="1" applyAlignment="1">
      <alignment horizontal="center"/>
    </xf>
    <xf numFmtId="0" fontId="8" fillId="0" borderId="13" xfId="0" applyFont="1" applyBorder="1" applyAlignment="1">
      <alignment horizontal="centerContinuous"/>
    </xf>
    <xf numFmtId="0" fontId="8" fillId="0" borderId="64" xfId="0" applyFont="1" applyBorder="1" applyAlignment="1">
      <alignment horizontal="center"/>
    </xf>
    <xf numFmtId="0" fontId="8" fillId="0" borderId="32" xfId="0" applyFont="1" applyBorder="1" applyAlignment="1"/>
    <xf numFmtId="0" fontId="2" fillId="0" borderId="67" xfId="0" applyFont="1" applyBorder="1"/>
    <xf numFmtId="1" fontId="2" fillId="0" borderId="11" xfId="0" applyNumberFormat="1" applyFont="1" applyBorder="1"/>
    <xf numFmtId="0" fontId="8" fillId="0" borderId="42" xfId="0" applyFont="1" applyBorder="1" applyAlignment="1"/>
    <xf numFmtId="0" fontId="2" fillId="0" borderId="42" xfId="0" applyFont="1" applyBorder="1"/>
    <xf numFmtId="4" fontId="2" fillId="0" borderId="64" xfId="0" applyNumberFormat="1" applyFont="1" applyBorder="1"/>
    <xf numFmtId="0" fontId="2" fillId="0" borderId="177" xfId="0" applyFont="1" applyBorder="1"/>
    <xf numFmtId="0" fontId="2" fillId="0" borderId="168" xfId="0" applyFont="1" applyBorder="1"/>
    <xf numFmtId="1" fontId="2" fillId="0" borderId="168" xfId="0" applyNumberFormat="1" applyFont="1" applyBorder="1"/>
    <xf numFmtId="0" fontId="2" fillId="0" borderId="179" xfId="0" applyFont="1" applyBorder="1" applyAlignment="1">
      <alignment horizontal="right"/>
    </xf>
    <xf numFmtId="9" fontId="2" fillId="0" borderId="179" xfId="0" applyNumberFormat="1" applyFont="1" applyBorder="1" applyAlignment="1">
      <alignment horizontal="center"/>
    </xf>
    <xf numFmtId="170" fontId="2" fillId="0" borderId="168" xfId="0" applyNumberFormat="1" applyFont="1" applyBorder="1"/>
    <xf numFmtId="4" fontId="2" fillId="0" borderId="172" xfId="0" applyNumberFormat="1" applyFont="1" applyBorder="1" applyAlignment="1"/>
    <xf numFmtId="0" fontId="2" fillId="0" borderId="9" xfId="0" applyFont="1" applyBorder="1"/>
    <xf numFmtId="1" fontId="2" fillId="0" borderId="32" xfId="0" applyNumberFormat="1" applyFont="1" applyBorder="1"/>
    <xf numFmtId="0" fontId="2" fillId="0" borderId="52" xfId="0" applyFont="1" applyBorder="1" applyAlignment="1">
      <alignment horizontal="right"/>
    </xf>
    <xf numFmtId="0" fontId="2" fillId="0" borderId="52" xfId="0" applyFont="1" applyBorder="1"/>
    <xf numFmtId="2" fontId="2" fillId="0" borderId="13" xfId="0" applyNumberFormat="1" applyFont="1" applyBorder="1"/>
    <xf numFmtId="4" fontId="2" fillId="0" borderId="59" xfId="0" applyNumberFormat="1" applyFont="1" applyBorder="1" applyAlignment="1"/>
    <xf numFmtId="181" fontId="2" fillId="11" borderId="7" xfId="0" applyNumberFormat="1" applyFont="1" applyFill="1" applyBorder="1"/>
    <xf numFmtId="0" fontId="2" fillId="11" borderId="7" xfId="0" applyFont="1" applyFill="1" applyBorder="1" applyAlignment="1">
      <alignment horizontal="center"/>
    </xf>
    <xf numFmtId="4" fontId="8" fillId="0" borderId="84" xfId="0" applyNumberFormat="1" applyFont="1" applyBorder="1" applyAlignment="1"/>
    <xf numFmtId="171" fontId="8" fillId="0" borderId="24" xfId="0" applyNumberFormat="1" applyFont="1" applyBorder="1"/>
    <xf numFmtId="171" fontId="22" fillId="0" borderId="7" xfId="0" applyNumberFormat="1" applyFont="1" applyBorder="1"/>
    <xf numFmtId="171" fontId="2" fillId="0" borderId="7" xfId="0" applyNumberFormat="1" applyFont="1" applyBorder="1"/>
    <xf numFmtId="171" fontId="8" fillId="0" borderId="131" xfId="0" applyNumberFormat="1" applyFont="1" applyBorder="1" applyAlignment="1">
      <alignment horizontal="centerContinuous"/>
    </xf>
    <xf numFmtId="171" fontId="8" fillId="0" borderId="132" xfId="0" applyNumberFormat="1" applyFont="1" applyBorder="1" applyAlignment="1">
      <alignment horizontal="centerContinuous"/>
    </xf>
    <xf numFmtId="171" fontId="2" fillId="0" borderId="132" xfId="0" applyNumberFormat="1" applyFont="1" applyBorder="1"/>
    <xf numFmtId="171" fontId="8" fillId="0" borderId="132" xfId="0" applyNumberFormat="1" applyFont="1" applyBorder="1"/>
    <xf numFmtId="171" fontId="2" fillId="0" borderId="180" xfId="0" applyNumberFormat="1" applyFont="1" applyBorder="1"/>
    <xf numFmtId="0" fontId="2" fillId="0" borderId="94" xfId="0" applyFont="1" applyBorder="1"/>
    <xf numFmtId="171" fontId="8" fillId="0" borderId="15" xfId="0" applyNumberFormat="1" applyFont="1" applyBorder="1" applyAlignment="1">
      <alignment horizontal="center"/>
    </xf>
    <xf numFmtId="171" fontId="2" fillId="0" borderId="9" xfId="0" applyNumberFormat="1" applyFont="1" applyBorder="1"/>
    <xf numFmtId="171" fontId="2" fillId="0" borderId="8" xfId="0" applyNumberFormat="1" applyFont="1" applyBorder="1"/>
    <xf numFmtId="171" fontId="2" fillId="0" borderId="32" xfId="0" applyNumberFormat="1" applyFont="1" applyBorder="1"/>
    <xf numFmtId="171" fontId="2" fillId="0" borderId="28" xfId="0" applyNumberFormat="1" applyFont="1" applyBorder="1"/>
    <xf numFmtId="171" fontId="2" fillId="0" borderId="181" xfId="0" applyNumberFormat="1" applyFont="1" applyBorder="1"/>
    <xf numFmtId="171" fontId="2" fillId="0" borderId="126" xfId="0" applyNumberFormat="1" applyFont="1" applyBorder="1"/>
    <xf numFmtId="171" fontId="2" fillId="0" borderId="127" xfId="0" applyNumberFormat="1" applyFont="1" applyBorder="1"/>
    <xf numFmtId="0" fontId="2" fillId="0" borderId="126" xfId="0" applyFont="1" applyBorder="1"/>
    <xf numFmtId="0" fontId="2" fillId="0" borderId="127" xfId="0" applyFont="1" applyBorder="1"/>
    <xf numFmtId="171" fontId="2" fillId="0" borderId="62" xfId="0" applyNumberFormat="1" applyFont="1" applyBorder="1"/>
    <xf numFmtId="171" fontId="2" fillId="0" borderId="24" xfId="0" quotePrefix="1" applyNumberFormat="1" applyFont="1" applyBorder="1"/>
    <xf numFmtId="171" fontId="2" fillId="0" borderId="7" xfId="0" quotePrefix="1" applyNumberFormat="1" applyFont="1" applyBorder="1"/>
    <xf numFmtId="171" fontId="2" fillId="0" borderId="81" xfId="0" applyNumberFormat="1" applyFont="1" applyBorder="1"/>
    <xf numFmtId="171" fontId="2" fillId="0" borderId="21" xfId="0" applyNumberFormat="1" applyFont="1" applyBorder="1"/>
    <xf numFmtId="171" fontId="2" fillId="0" borderId="124" xfId="0" applyNumberFormat="1" applyFont="1" applyBorder="1"/>
    <xf numFmtId="170" fontId="2" fillId="0" borderId="49" xfId="0" applyNumberFormat="1" applyFont="1" applyBorder="1" applyAlignment="1">
      <alignment horizontal="center"/>
    </xf>
    <xf numFmtId="0" fontId="8" fillId="0" borderId="9" xfId="0" applyFont="1" applyBorder="1"/>
    <xf numFmtId="0" fontId="2" fillId="0" borderId="72" xfId="0" applyFont="1" applyBorder="1"/>
    <xf numFmtId="0" fontId="8" fillId="0" borderId="33" xfId="0" applyFont="1" applyBorder="1" applyAlignment="1">
      <alignment horizontal="center"/>
    </xf>
    <xf numFmtId="0" fontId="2" fillId="0" borderId="0" xfId="0" applyFont="1" applyAlignment="1"/>
    <xf numFmtId="0" fontId="2" fillId="0" borderId="59" xfId="0" applyFont="1" applyBorder="1"/>
    <xf numFmtId="15" fontId="2" fillId="0" borderId="9" xfId="0" applyNumberFormat="1" applyFont="1" applyBorder="1" applyAlignment="1">
      <alignment horizontal="centerContinuous"/>
    </xf>
    <xf numFmtId="170" fontId="8" fillId="0" borderId="62" xfId="0" applyNumberFormat="1" applyFont="1" applyBorder="1" applyAlignment="1">
      <alignment horizontal="center"/>
    </xf>
    <xf numFmtId="0" fontId="8" fillId="0" borderId="61" xfId="0" applyFont="1" applyBorder="1" applyAlignment="1">
      <alignment horizontal="centerContinuous"/>
    </xf>
    <xf numFmtId="0" fontId="2" fillId="0" borderId="44" xfId="0" applyFont="1" applyBorder="1" applyAlignment="1">
      <alignment horizontal="centerContinuous"/>
    </xf>
    <xf numFmtId="0" fontId="85" fillId="0" borderId="2" xfId="0" applyFont="1" applyBorder="1" applyAlignment="1">
      <alignment horizontal="centerContinuous"/>
    </xf>
    <xf numFmtId="0" fontId="85" fillId="0" borderId="8" xfId="0" applyFont="1" applyBorder="1"/>
    <xf numFmtId="0" fontId="2" fillId="0" borderId="168" xfId="0" applyFont="1" applyBorder="1" applyAlignment="1">
      <alignment horizontal="centerContinuous"/>
    </xf>
    <xf numFmtId="0" fontId="2" fillId="0" borderId="149" xfId="0" applyFont="1" applyBorder="1" applyAlignment="1">
      <alignment horizontal="centerContinuous"/>
    </xf>
    <xf numFmtId="0" fontId="8" fillId="0" borderId="155" xfId="0" applyFont="1" applyBorder="1" applyAlignment="1">
      <alignment horizontal="center"/>
    </xf>
    <xf numFmtId="170" fontId="8" fillId="0" borderId="172" xfId="0" applyNumberFormat="1" applyFont="1" applyBorder="1" applyAlignment="1">
      <alignment horizontal="center"/>
    </xf>
    <xf numFmtId="0" fontId="2" fillId="0" borderId="9" xfId="0" applyFont="1" applyBorder="1" applyAlignment="1">
      <alignment horizontal="center"/>
    </xf>
    <xf numFmtId="0" fontId="22" fillId="0" borderId="32" xfId="0" applyFont="1" applyBorder="1" applyAlignment="1"/>
    <xf numFmtId="0" fontId="8" fillId="0" borderId="8" xfId="0" applyFont="1" applyBorder="1" applyAlignment="1"/>
    <xf numFmtId="170" fontId="2" fillId="0" borderId="62" xfId="0" applyNumberFormat="1" applyFont="1" applyBorder="1" applyAlignment="1">
      <alignment horizontal="center"/>
    </xf>
    <xf numFmtId="0" fontId="2" fillId="11" borderId="3" xfId="0" applyFont="1" applyFill="1" applyBorder="1"/>
    <xf numFmtId="0" fontId="2" fillId="11" borderId="0" xfId="0" applyFont="1" applyFill="1" applyBorder="1"/>
    <xf numFmtId="0" fontId="2" fillId="11" borderId="0" xfId="0" applyFont="1" applyFill="1"/>
    <xf numFmtId="0" fontId="8" fillId="0" borderId="46" xfId="0" applyFont="1" applyBorder="1" applyAlignment="1"/>
    <xf numFmtId="170" fontId="8" fillId="0" borderId="58" xfId="0" applyNumberFormat="1" applyFont="1" applyBorder="1" applyAlignment="1">
      <alignment horizontal="center"/>
    </xf>
    <xf numFmtId="0" fontId="8" fillId="11" borderId="7" xfId="0" applyFont="1" applyFill="1" applyBorder="1"/>
    <xf numFmtId="0" fontId="8" fillId="0" borderId="81" xfId="0" applyFont="1" applyBorder="1"/>
    <xf numFmtId="4" fontId="8" fillId="0" borderId="49" xfId="0" applyNumberFormat="1" applyFont="1" applyBorder="1" applyAlignment="1">
      <alignment horizontal="center"/>
    </xf>
    <xf numFmtId="0" fontId="86" fillId="0" borderId="0" xfId="0" applyFont="1" applyAlignment="1">
      <alignment horizontal="left" vertical="center" indent="1"/>
    </xf>
    <xf numFmtId="0" fontId="87" fillId="0" borderId="0" xfId="0" applyFont="1" applyAlignment="1">
      <alignment horizontal="left" vertical="center" indent="1"/>
    </xf>
    <xf numFmtId="0" fontId="88" fillId="0" borderId="0" xfId="0" applyFont="1" applyAlignment="1">
      <alignment horizontal="justify" vertical="center"/>
    </xf>
    <xf numFmtId="0" fontId="40" fillId="0" borderId="0" xfId="0" applyFont="1"/>
    <xf numFmtId="0" fontId="15" fillId="0" borderId="6" xfId="0" applyFont="1" applyBorder="1"/>
    <xf numFmtId="0" fontId="15" fillId="0" borderId="3" xfId="0" applyFont="1" applyBorder="1"/>
    <xf numFmtId="0" fontId="17" fillId="0" borderId="0" xfId="0" applyFont="1" applyBorder="1"/>
    <xf numFmtId="0" fontId="2" fillId="0" borderId="10" xfId="0" applyFont="1" applyFill="1" applyBorder="1"/>
    <xf numFmtId="0" fontId="8" fillId="0" borderId="0" xfId="0" applyFont="1" applyBorder="1" applyAlignment="1">
      <alignment horizontal="right"/>
    </xf>
    <xf numFmtId="179" fontId="8" fillId="0" borderId="149" xfId="0" applyNumberFormat="1" applyFont="1" applyBorder="1" applyAlignment="1">
      <alignment horizontal="left"/>
    </xf>
    <xf numFmtId="183" fontId="2" fillId="0" borderId="150" xfId="0" quotePrefix="1" applyNumberFormat="1" applyFont="1" applyBorder="1" applyAlignment="1">
      <alignment horizontal="center"/>
    </xf>
    <xf numFmtId="0" fontId="2" fillId="0" borderId="182" xfId="0" applyFont="1" applyBorder="1"/>
    <xf numFmtId="0" fontId="2" fillId="0" borderId="149" xfId="0" applyFont="1" applyBorder="1" applyAlignment="1">
      <alignment vertical="center"/>
    </xf>
    <xf numFmtId="0" fontId="2" fillId="0" borderId="111" xfId="0" applyFont="1" applyBorder="1"/>
    <xf numFmtId="0" fontId="2" fillId="0" borderId="183" xfId="0" applyFont="1" applyBorder="1"/>
    <xf numFmtId="0" fontId="8" fillId="0" borderId="111" xfId="0" applyFont="1" applyBorder="1"/>
    <xf numFmtId="180" fontId="2" fillId="0" borderId="184" xfId="0" applyNumberFormat="1" applyFont="1" applyBorder="1" applyAlignment="1">
      <alignment horizontal="center"/>
    </xf>
    <xf numFmtId="0" fontId="2" fillId="0" borderId="184" xfId="0" applyFont="1" applyBorder="1"/>
    <xf numFmtId="0" fontId="15" fillId="0" borderId="0" xfId="0" applyFont="1"/>
    <xf numFmtId="49" fontId="2" fillId="0" borderId="0" xfId="0" applyNumberFormat="1" applyFont="1" applyBorder="1"/>
    <xf numFmtId="0" fontId="8" fillId="0" borderId="149" xfId="0" applyFont="1" applyFill="1" applyBorder="1"/>
    <xf numFmtId="0" fontId="2" fillId="0" borderId="149" xfId="0" applyFont="1" applyFill="1" applyBorder="1"/>
    <xf numFmtId="0" fontId="2" fillId="0" borderId="150" xfId="0" applyFont="1" applyBorder="1"/>
    <xf numFmtId="49" fontId="2" fillId="0" borderId="10" xfId="0" applyNumberFormat="1" applyFont="1" applyBorder="1" applyAlignment="1">
      <alignment horizontal="center"/>
    </xf>
    <xf numFmtId="49" fontId="2" fillId="0" borderId="0" xfId="0" applyNumberFormat="1" applyFont="1"/>
    <xf numFmtId="49" fontId="2" fillId="0" borderId="149" xfId="0" applyNumberFormat="1" applyFont="1" applyBorder="1" applyAlignment="1"/>
    <xf numFmtId="0" fontId="17" fillId="0" borderId="3" xfId="0" quotePrefix="1" applyFont="1" applyBorder="1" applyAlignment="1">
      <alignment horizontal="center"/>
    </xf>
    <xf numFmtId="0" fontId="2" fillId="0" borderId="64" xfId="0" applyFont="1" applyBorder="1"/>
    <xf numFmtId="170" fontId="2" fillId="0" borderId="172" xfId="0" applyNumberFormat="1" applyFont="1" applyBorder="1"/>
    <xf numFmtId="44" fontId="2" fillId="0" borderId="59" xfId="0" applyNumberFormat="1" applyFont="1" applyBorder="1"/>
    <xf numFmtId="0" fontId="8" fillId="0" borderId="85" xfId="0" applyFont="1" applyBorder="1" applyAlignment="1">
      <alignment horizontal="center"/>
    </xf>
    <xf numFmtId="0" fontId="2" fillId="0" borderId="85" xfId="0" applyFont="1" applyBorder="1"/>
    <xf numFmtId="44" fontId="2" fillId="0" borderId="155" xfId="0" applyNumberFormat="1" applyFont="1" applyBorder="1"/>
    <xf numFmtId="170" fontId="2" fillId="0" borderId="59" xfId="0" applyNumberFormat="1" applyFont="1" applyBorder="1"/>
    <xf numFmtId="170" fontId="2" fillId="0" borderId="179" xfId="0" applyNumberFormat="1" applyFont="1" applyBorder="1"/>
    <xf numFmtId="170" fontId="2" fillId="0" borderId="185" xfId="0" applyNumberFormat="1" applyFont="1" applyBorder="1"/>
    <xf numFmtId="170" fontId="2" fillId="0" borderId="52" xfId="0" applyNumberFormat="1" applyFont="1" applyBorder="1"/>
    <xf numFmtId="170" fontId="2" fillId="0" borderId="186" xfId="0" applyNumberFormat="1" applyFont="1" applyBorder="1"/>
    <xf numFmtId="0" fontId="8" fillId="0" borderId="3" xfId="0" applyFont="1" applyBorder="1" applyAlignment="1">
      <alignment horizontal="right"/>
    </xf>
    <xf numFmtId="170" fontId="8" fillId="0" borderId="187" xfId="0" applyNumberFormat="1" applyFont="1" applyBorder="1"/>
    <xf numFmtId="170" fontId="8" fillId="0" borderId="104" xfId="0" applyNumberFormat="1" applyFont="1" applyBorder="1"/>
    <xf numFmtId="0" fontId="2" fillId="0" borderId="160" xfId="0" applyFont="1" applyBorder="1"/>
    <xf numFmtId="0" fontId="8" fillId="0" borderId="11" xfId="0" applyFont="1" applyBorder="1" applyAlignment="1">
      <alignment vertical="center" wrapText="1"/>
    </xf>
    <xf numFmtId="0" fontId="8" fillId="0" borderId="13" xfId="0" applyFont="1" applyBorder="1" applyAlignment="1">
      <alignment vertical="center" wrapText="1"/>
    </xf>
    <xf numFmtId="0" fontId="2" fillId="0" borderId="0" xfId="0" applyFont="1" applyBorder="1" applyAlignment="1"/>
    <xf numFmtId="0" fontId="2" fillId="0" borderId="0" xfId="0" applyFont="1" applyFill="1" applyBorder="1" applyAlignment="1">
      <alignment horizontal="left"/>
    </xf>
    <xf numFmtId="0" fontId="2" fillId="0" borderId="22" xfId="0" applyFont="1" applyFill="1" applyBorder="1" applyAlignment="1">
      <alignment horizontal="left"/>
    </xf>
    <xf numFmtId="0" fontId="8" fillId="0" borderId="0" xfId="0" applyFont="1" applyFill="1" applyBorder="1"/>
    <xf numFmtId="170" fontId="8" fillId="0" borderId="187" xfId="0" applyNumberFormat="1" applyFont="1" applyBorder="1" applyAlignment="1">
      <alignment vertical="center"/>
    </xf>
    <xf numFmtId="0" fontId="15" fillId="0" borderId="85" xfId="0" applyFont="1" applyBorder="1"/>
    <xf numFmtId="170" fontId="2" fillId="0" borderId="155" xfId="0" applyNumberFormat="1" applyFont="1" applyBorder="1"/>
    <xf numFmtId="0" fontId="2" fillId="0" borderId="22" xfId="0" applyFont="1" applyFill="1" applyBorder="1"/>
    <xf numFmtId="170" fontId="2" fillId="0" borderId="187" xfId="0" applyNumberFormat="1" applyFont="1" applyBorder="1"/>
    <xf numFmtId="0" fontId="17" fillId="0" borderId="85" xfId="0" applyFont="1" applyBorder="1" applyAlignment="1">
      <alignment horizontal="center"/>
    </xf>
    <xf numFmtId="9" fontId="8" fillId="0" borderId="0" xfId="0" applyNumberFormat="1" applyFont="1" applyBorder="1" applyAlignment="1">
      <alignment horizontal="right"/>
    </xf>
    <xf numFmtId="0" fontId="15" fillId="0" borderId="0" xfId="0" applyFont="1" applyBorder="1" applyAlignment="1"/>
    <xf numFmtId="170" fontId="2" fillId="0" borderId="95" xfId="0" applyNumberFormat="1" applyFont="1" applyBorder="1" applyAlignment="1"/>
    <xf numFmtId="170" fontId="2" fillId="0" borderId="33" xfId="0" applyNumberFormat="1" applyFont="1" applyBorder="1"/>
    <xf numFmtId="170" fontId="2" fillId="0" borderId="188" xfId="0" applyNumberFormat="1" applyFont="1" applyBorder="1"/>
    <xf numFmtId="0" fontId="2" fillId="0" borderId="0" xfId="0" applyFont="1" applyFill="1" applyBorder="1" applyAlignment="1"/>
    <xf numFmtId="170" fontId="2" fillId="0" borderId="187" xfId="0" applyNumberFormat="1" applyFont="1" applyBorder="1" applyAlignment="1"/>
    <xf numFmtId="0" fontId="2" fillId="0" borderId="2" xfId="0" applyFont="1" applyFill="1" applyBorder="1"/>
    <xf numFmtId="170" fontId="8" fillId="0" borderId="172" xfId="0" applyNumberFormat="1" applyFont="1" applyBorder="1"/>
    <xf numFmtId="9" fontId="2" fillId="0" borderId="0" xfId="0" applyNumberFormat="1" applyFont="1" applyBorder="1" applyAlignment="1">
      <alignment horizontal="center"/>
    </xf>
    <xf numFmtId="170" fontId="2" fillId="0" borderId="0" xfId="0" applyNumberFormat="1" applyFont="1" applyBorder="1" applyAlignment="1">
      <alignment horizontal="left"/>
    </xf>
    <xf numFmtId="170" fontId="2" fillId="0" borderId="16" xfId="0" applyNumberFormat="1" applyFont="1" applyBorder="1"/>
    <xf numFmtId="0" fontId="2" fillId="0" borderId="8" xfId="0" applyFont="1" applyFill="1" applyBorder="1"/>
    <xf numFmtId="170" fontId="8" fillId="0" borderId="16" xfId="0" applyNumberFormat="1" applyFont="1" applyBorder="1"/>
    <xf numFmtId="0" fontId="15" fillId="0" borderId="80" xfId="0" applyFont="1" applyBorder="1"/>
    <xf numFmtId="0" fontId="89" fillId="0" borderId="7" xfId="0" applyFont="1" applyBorder="1"/>
    <xf numFmtId="0" fontId="2" fillId="0" borderId="50" xfId="0" applyFont="1" applyBorder="1"/>
    <xf numFmtId="0" fontId="10" fillId="0" borderId="46" xfId="0" applyFont="1" applyFill="1" applyBorder="1" applyAlignment="1">
      <alignment vertical="top" wrapText="1"/>
    </xf>
    <xf numFmtId="0" fontId="0" fillId="0" borderId="44" xfId="0" applyBorder="1" applyAlignment="1">
      <alignment vertical="top" wrapText="1"/>
    </xf>
    <xf numFmtId="0" fontId="5" fillId="0" borderId="134" xfId="0" applyFont="1" applyFill="1" applyBorder="1" applyAlignment="1" applyProtection="1">
      <alignment horizontal="left" vertical="center" wrapText="1"/>
    </xf>
    <xf numFmtId="0" fontId="5" fillId="0" borderId="135" xfId="0" applyFont="1" applyBorder="1" applyAlignment="1" applyProtection="1">
      <alignment horizontal="left" vertical="center"/>
    </xf>
    <xf numFmtId="0" fontId="5" fillId="0" borderId="136" xfId="0" applyFont="1" applyBorder="1" applyAlignment="1" applyProtection="1">
      <alignment horizontal="left" vertical="center"/>
    </xf>
    <xf numFmtId="170" fontId="20" fillId="0" borderId="29" xfId="0" applyNumberFormat="1" applyFont="1" applyFill="1" applyBorder="1" applyAlignment="1" applyProtection="1">
      <alignment horizontal="left" vertical="center" wrapText="1"/>
    </xf>
    <xf numFmtId="170" fontId="36" fillId="0" borderId="12" xfId="0" applyNumberFormat="1" applyFont="1" applyBorder="1" applyAlignment="1" applyProtection="1">
      <alignment horizontal="left" vertical="center" wrapText="1"/>
    </xf>
    <xf numFmtId="170" fontId="36" fillId="0" borderId="137" xfId="0" applyNumberFormat="1" applyFont="1" applyBorder="1" applyAlignment="1" applyProtection="1">
      <alignment horizontal="left" vertical="center" wrapText="1"/>
    </xf>
    <xf numFmtId="170" fontId="20" fillId="8" borderId="30" xfId="0" applyNumberFormat="1" applyFont="1" applyFill="1" applyBorder="1" applyAlignment="1" applyProtection="1">
      <alignment horizontal="left" vertical="center" wrapText="1"/>
    </xf>
    <xf numFmtId="170" fontId="0" fillId="8" borderId="31" xfId="0" applyNumberFormat="1" applyFill="1" applyBorder="1" applyAlignment="1" applyProtection="1">
      <alignment horizontal="left" vertical="center"/>
    </xf>
    <xf numFmtId="170" fontId="0" fillId="8" borderId="125" xfId="0" applyNumberFormat="1" applyFill="1" applyBorder="1" applyAlignment="1" applyProtection="1">
      <alignment horizontal="left" vertical="center"/>
    </xf>
    <xf numFmtId="0" fontId="48" fillId="0" borderId="131" xfId="0" applyFont="1" applyFill="1" applyBorder="1" applyAlignment="1" applyProtection="1">
      <alignment horizontal="left" vertical="center" wrapText="1"/>
    </xf>
    <xf numFmtId="0" fontId="49" fillId="0" borderId="132" xfId="0" applyFont="1" applyBorder="1" applyAlignment="1">
      <alignment horizontal="left" vertical="center"/>
    </xf>
    <xf numFmtId="0" fontId="49" fillId="0" borderId="120" xfId="0" applyFont="1" applyBorder="1" applyAlignment="1">
      <alignment vertical="center"/>
    </xf>
    <xf numFmtId="0" fontId="5" fillId="0" borderId="138" xfId="0" applyFont="1" applyFill="1" applyBorder="1" applyAlignment="1" applyProtection="1">
      <alignment horizontal="left" vertical="center" wrapText="1"/>
    </xf>
    <xf numFmtId="0" fontId="11" fillId="0" borderId="126" xfId="0" applyFont="1" applyBorder="1" applyAlignment="1" applyProtection="1">
      <alignment horizontal="left" vertical="center" wrapText="1"/>
    </xf>
    <xf numFmtId="0" fontId="40" fillId="0" borderId="126" xfId="0" applyFont="1" applyBorder="1" applyAlignment="1">
      <alignment horizontal="left" vertical="center" wrapText="1"/>
    </xf>
    <xf numFmtId="0" fontId="40" fillId="0" borderId="127" xfId="0" applyFont="1" applyBorder="1" applyAlignment="1">
      <alignment horizontal="left" vertical="center" wrapText="1"/>
    </xf>
    <xf numFmtId="0" fontId="5" fillId="0" borderId="69" xfId="0" applyFont="1" applyBorder="1" applyAlignment="1" applyProtection="1">
      <alignment horizontal="left" vertical="center" wrapText="1"/>
    </xf>
    <xf numFmtId="0" fontId="11" fillId="0" borderId="23" xfId="0" applyFont="1" applyBorder="1" applyAlignment="1" applyProtection="1">
      <alignment horizontal="left" vertical="center" wrapText="1"/>
    </xf>
    <xf numFmtId="0" fontId="40" fillId="0" borderId="23" xfId="0" applyFont="1" applyBorder="1" applyAlignment="1">
      <alignment horizontal="left" vertical="center" wrapText="1"/>
    </xf>
    <xf numFmtId="170" fontId="18" fillId="0" borderId="128" xfId="0" applyNumberFormat="1" applyFont="1" applyFill="1" applyBorder="1" applyAlignment="1" applyProtection="1">
      <alignment horizontal="left" vertical="center" wrapText="1"/>
    </xf>
    <xf numFmtId="170" fontId="40" fillId="0" borderId="129" xfId="0" applyNumberFormat="1" applyFont="1" applyBorder="1" applyAlignment="1" applyProtection="1">
      <alignment horizontal="left" vertical="center" wrapText="1"/>
    </xf>
    <xf numFmtId="170" fontId="20" fillId="0" borderId="139" xfId="0" applyNumberFormat="1" applyFont="1" applyFill="1" applyBorder="1" applyAlignment="1" applyProtection="1">
      <alignment horizontal="left" vertical="center" wrapText="1"/>
    </xf>
    <xf numFmtId="170" fontId="36" fillId="0" borderId="140" xfId="0" applyNumberFormat="1" applyFont="1" applyBorder="1" applyAlignment="1" applyProtection="1">
      <alignment vertical="center" wrapText="1"/>
    </xf>
    <xf numFmtId="0" fontId="0" fillId="0" borderId="140" xfId="0" applyBorder="1" applyAlignment="1">
      <alignment vertical="center"/>
    </xf>
    <xf numFmtId="0" fontId="0" fillId="0" borderId="93" xfId="0" applyBorder="1" applyAlignment="1">
      <alignment vertical="center"/>
    </xf>
    <xf numFmtId="170" fontId="0" fillId="8" borderId="31" xfId="0" applyNumberFormat="1" applyFill="1" applyBorder="1" applyAlignment="1" applyProtection="1">
      <alignment horizontal="left" vertical="center" wrapText="1"/>
    </xf>
    <xf numFmtId="0" fontId="0" fillId="0" borderId="31" xfId="0" applyBorder="1" applyAlignment="1">
      <alignment vertical="center"/>
    </xf>
    <xf numFmtId="0" fontId="0" fillId="0" borderId="125" xfId="0" applyBorder="1" applyAlignment="1">
      <alignment vertical="center"/>
    </xf>
    <xf numFmtId="0" fontId="5" fillId="0" borderId="126" xfId="0" applyFont="1" applyBorder="1" applyAlignment="1" applyProtection="1">
      <alignment horizontal="left" vertical="center" wrapText="1"/>
    </xf>
    <xf numFmtId="0" fontId="5" fillId="0" borderId="127" xfId="0" applyFont="1" applyBorder="1" applyAlignment="1" applyProtection="1">
      <alignment horizontal="left" vertical="center" wrapText="1"/>
    </xf>
    <xf numFmtId="0" fontId="5" fillId="0" borderId="61" xfId="0" applyFont="1" applyFill="1" applyBorder="1" applyAlignment="1" applyProtection="1">
      <alignment horizontal="left" vertical="center" wrapText="1"/>
    </xf>
    <xf numFmtId="0" fontId="5" fillId="0" borderId="44" xfId="0" applyFont="1" applyBorder="1" applyAlignment="1" applyProtection="1">
      <alignment horizontal="left" vertical="center"/>
    </xf>
    <xf numFmtId="0" fontId="5" fillId="0" borderId="45" xfId="0" applyFont="1" applyBorder="1" applyAlignment="1" applyProtection="1">
      <alignment horizontal="left" vertical="center"/>
    </xf>
    <xf numFmtId="0" fontId="5" fillId="0" borderId="44" xfId="0" applyFont="1" applyBorder="1" applyAlignment="1" applyProtection="1">
      <alignment horizontal="left" vertical="center" wrapText="1"/>
    </xf>
    <xf numFmtId="0" fontId="5" fillId="0" borderId="45" xfId="0" applyFont="1" applyBorder="1" applyAlignment="1" applyProtection="1">
      <alignment horizontal="left" vertical="center" wrapText="1"/>
    </xf>
    <xf numFmtId="170" fontId="31" fillId="2" borderId="128" xfId="0" applyNumberFormat="1" applyFont="1" applyFill="1" applyBorder="1" applyAlignment="1" applyProtection="1">
      <alignment horizontal="center" vertical="center" wrapText="1"/>
    </xf>
    <xf numFmtId="170" fontId="0" fillId="0" borderId="129" xfId="0" applyNumberFormat="1" applyBorder="1" applyAlignment="1" applyProtection="1">
      <alignment horizontal="center" vertical="center" wrapText="1"/>
    </xf>
    <xf numFmtId="0" fontId="0" fillId="0" borderId="130" xfId="0" applyBorder="1" applyAlignment="1">
      <alignment horizontal="center" vertical="center" wrapText="1"/>
    </xf>
    <xf numFmtId="0" fontId="72" fillId="0" borderId="128" xfId="0" applyFont="1" applyFill="1" applyBorder="1" applyAlignment="1" applyProtection="1">
      <alignment horizontal="center" vertical="center" wrapText="1"/>
    </xf>
    <xf numFmtId="0" fontId="71" fillId="0" borderId="129" xfId="0" applyFont="1" applyBorder="1" applyAlignment="1" applyProtection="1">
      <alignment horizontal="center" vertical="center" wrapText="1"/>
    </xf>
    <xf numFmtId="0" fontId="71" fillId="0" borderId="130" xfId="0" applyFont="1" applyBorder="1" applyAlignment="1" applyProtection="1">
      <alignment horizontal="center" vertical="center" wrapText="1"/>
    </xf>
    <xf numFmtId="0" fontId="33" fillId="0" borderId="33" xfId="0" applyFont="1" applyFill="1" applyBorder="1" applyAlignment="1" applyProtection="1">
      <alignment horizontal="center" vertical="center"/>
    </xf>
    <xf numFmtId="0" fontId="0" fillId="0" borderId="33" xfId="0" applyBorder="1" applyAlignment="1">
      <alignment horizontal="center" vertical="center"/>
    </xf>
    <xf numFmtId="0" fontId="33" fillId="0" borderId="61" xfId="0" applyFont="1" applyFill="1" applyBorder="1" applyAlignment="1" applyProtection="1">
      <alignment horizontal="right" vertical="center"/>
    </xf>
    <xf numFmtId="0" fontId="0" fillId="0" borderId="44" xfId="0" applyBorder="1" applyAlignment="1">
      <alignment horizontal="right" vertical="center"/>
    </xf>
    <xf numFmtId="0" fontId="0" fillId="0" borderId="45" xfId="0" applyBorder="1" applyAlignment="1">
      <alignment horizontal="right" vertical="center"/>
    </xf>
    <xf numFmtId="0" fontId="31" fillId="2" borderId="131" xfId="0" applyFont="1" applyFill="1" applyBorder="1" applyAlignment="1" applyProtection="1">
      <alignment horizontal="center" vertical="center" wrapText="1"/>
    </xf>
    <xf numFmtId="0" fontId="31" fillId="2" borderId="132" xfId="0" applyFont="1" applyFill="1" applyBorder="1" applyAlignment="1" applyProtection="1">
      <alignment horizontal="center" vertical="center" wrapText="1"/>
    </xf>
    <xf numFmtId="0" fontId="18" fillId="0" borderId="133" xfId="0" applyFont="1" applyFill="1" applyBorder="1" applyAlignment="1" applyProtection="1">
      <alignment horizontal="right" vertical="center" wrapText="1"/>
    </xf>
    <xf numFmtId="0" fontId="15" fillId="0" borderId="122" xfId="0" applyFont="1" applyBorder="1" applyAlignment="1" applyProtection="1">
      <alignment horizontal="right" vertical="center" wrapText="1"/>
    </xf>
    <xf numFmtId="0" fontId="15" fillId="0" borderId="123" xfId="0" applyFont="1" applyBorder="1" applyAlignment="1" applyProtection="1">
      <alignment horizontal="right" vertical="center" wrapText="1"/>
    </xf>
    <xf numFmtId="0" fontId="53" fillId="0" borderId="13" xfId="0" applyFont="1" applyBorder="1" applyAlignment="1" applyProtection="1">
      <alignment horizontal="center" vertical="center"/>
    </xf>
    <xf numFmtId="0" fontId="0" fillId="0" borderId="0" xfId="0" applyBorder="1" applyAlignment="1">
      <alignment horizontal="center" vertical="center"/>
    </xf>
    <xf numFmtId="0" fontId="18" fillId="0" borderId="3" xfId="0" applyFont="1" applyFill="1" applyBorder="1" applyAlignment="1" applyProtection="1">
      <alignment horizontal="right" vertical="center"/>
    </xf>
    <xf numFmtId="0" fontId="15" fillId="0" borderId="0" xfId="0" applyFont="1" applyBorder="1" applyAlignment="1" applyProtection="1">
      <alignment horizontal="right" vertical="center"/>
    </xf>
    <xf numFmtId="0" fontId="15" fillId="0" borderId="22" xfId="0" applyFont="1" applyBorder="1" applyAlignment="1" applyProtection="1">
      <alignment horizontal="right" vertical="center"/>
    </xf>
    <xf numFmtId="0" fontId="18" fillId="0" borderId="25" xfId="0" applyFont="1" applyFill="1" applyBorder="1" applyAlignment="1" applyProtection="1">
      <alignment horizontal="right" vertical="center"/>
    </xf>
    <xf numFmtId="0" fontId="15" fillId="0" borderId="26" xfId="0" applyFont="1" applyBorder="1" applyAlignment="1" applyProtection="1">
      <alignment horizontal="right" vertical="center"/>
    </xf>
    <xf numFmtId="0" fontId="15" fillId="0" borderId="27" xfId="0" applyFont="1" applyBorder="1" applyAlignment="1" applyProtection="1">
      <alignment horizontal="right" vertical="center"/>
    </xf>
    <xf numFmtId="0" fontId="20" fillId="5" borderId="32" xfId="0" applyFont="1" applyFill="1" applyBorder="1" applyAlignment="1" applyProtection="1">
      <alignment vertical="center"/>
      <protection locked="0"/>
    </xf>
    <xf numFmtId="0" fontId="0" fillId="5" borderId="8" xfId="0" applyFill="1" applyBorder="1" applyAlignment="1" applyProtection="1">
      <alignment vertical="center"/>
      <protection locked="0"/>
    </xf>
    <xf numFmtId="0" fontId="0" fillId="5" borderId="28" xfId="0" applyFill="1" applyBorder="1" applyAlignment="1" applyProtection="1">
      <alignment vertical="center"/>
      <protection locked="0"/>
    </xf>
    <xf numFmtId="0" fontId="20" fillId="5" borderId="46" xfId="0" applyFont="1" applyFill="1" applyBorder="1" applyAlignment="1" applyProtection="1">
      <alignment vertical="center" wrapText="1"/>
      <protection locked="0"/>
    </xf>
    <xf numFmtId="0" fontId="0" fillId="5" borderId="44" xfId="0" applyFill="1" applyBorder="1" applyAlignment="1" applyProtection="1">
      <alignment vertical="center" wrapText="1"/>
      <protection locked="0"/>
    </xf>
    <xf numFmtId="0" fontId="0" fillId="5" borderId="45" xfId="0" applyFill="1" applyBorder="1" applyAlignment="1" applyProtection="1">
      <alignment vertical="center" wrapText="1"/>
      <protection locked="0"/>
    </xf>
    <xf numFmtId="0" fontId="30" fillId="2" borderId="139" xfId="0" applyNumberFormat="1" applyFont="1" applyFill="1" applyBorder="1" applyAlignment="1" applyProtection="1">
      <alignment horizontal="center" vertical="center" wrapText="1"/>
    </xf>
    <xf numFmtId="0" fontId="0" fillId="0" borderId="140" xfId="0" applyNumberFormat="1" applyBorder="1" applyAlignment="1">
      <alignment horizontal="center" vertical="center" wrapText="1"/>
    </xf>
    <xf numFmtId="0" fontId="0" fillId="0" borderId="148" xfId="0" applyNumberFormat="1" applyBorder="1" applyAlignment="1">
      <alignment horizontal="center" vertical="center" wrapText="1"/>
    </xf>
    <xf numFmtId="0" fontId="30" fillId="0" borderId="0" xfId="0" applyFont="1" applyFill="1" applyBorder="1" applyAlignment="1" applyProtection="1">
      <alignment horizontal="center" vertical="center" wrapText="1"/>
    </xf>
    <xf numFmtId="0" fontId="0" fillId="0" borderId="0" xfId="0" applyFill="1" applyBorder="1" applyAlignment="1" applyProtection="1">
      <alignment horizontal="center" vertical="center" wrapText="1"/>
    </xf>
    <xf numFmtId="0" fontId="0" fillId="0" borderId="10" xfId="0" applyFill="1" applyBorder="1" applyAlignment="1">
      <alignment vertical="center"/>
    </xf>
    <xf numFmtId="0" fontId="30" fillId="3" borderId="4" xfId="0" applyFont="1" applyFill="1" applyBorder="1" applyAlignment="1" applyProtection="1">
      <alignment horizontal="center" vertical="center" wrapText="1"/>
    </xf>
    <xf numFmtId="0" fontId="0" fillId="0" borderId="4" xfId="0" applyBorder="1" applyAlignment="1">
      <alignment horizontal="center" vertical="center" wrapText="1"/>
    </xf>
    <xf numFmtId="0" fontId="0" fillId="0" borderId="56" xfId="0" applyBorder="1" applyAlignment="1">
      <alignment horizontal="center" vertical="center"/>
    </xf>
    <xf numFmtId="0" fontId="0" fillId="5" borderId="32" xfId="0" applyFill="1" applyBorder="1" applyAlignment="1" applyProtection="1">
      <alignment vertical="center"/>
      <protection locked="0"/>
    </xf>
    <xf numFmtId="0" fontId="79" fillId="5" borderId="46" xfId="0" applyFont="1" applyFill="1" applyBorder="1" applyAlignment="1" applyProtection="1">
      <alignment horizontal="right" vertical="center"/>
      <protection locked="0"/>
    </xf>
    <xf numFmtId="0" fontId="0" fillId="0" borderId="45" xfId="0" applyBorder="1" applyAlignment="1" applyProtection="1">
      <alignment vertical="center"/>
      <protection locked="0"/>
    </xf>
    <xf numFmtId="0" fontId="20" fillId="5" borderId="46" xfId="0" applyFont="1" applyFill="1" applyBorder="1" applyAlignment="1" applyProtection="1">
      <alignment vertical="center"/>
      <protection locked="0"/>
    </xf>
    <xf numFmtId="0" fontId="0" fillId="5" borderId="44" xfId="0" applyFill="1" applyBorder="1" applyAlignment="1" applyProtection="1">
      <alignment vertical="center"/>
      <protection locked="0"/>
    </xf>
    <xf numFmtId="0" fontId="0" fillId="5" borderId="57" xfId="0" applyFill="1" applyBorder="1" applyAlignment="1" applyProtection="1">
      <alignment vertical="center"/>
      <protection locked="0"/>
    </xf>
    <xf numFmtId="0" fontId="20" fillId="5" borderId="124" xfId="0" applyFont="1" applyFill="1" applyBorder="1" applyAlignment="1" applyProtection="1">
      <alignment vertical="center"/>
      <protection locked="0"/>
    </xf>
    <xf numFmtId="0" fontId="0" fillId="5" borderId="1" xfId="0" applyFill="1" applyBorder="1" applyAlignment="1" applyProtection="1">
      <alignment vertical="center"/>
      <protection locked="0"/>
    </xf>
    <xf numFmtId="0" fontId="0" fillId="5" borderId="70" xfId="0" applyFill="1" applyBorder="1" applyAlignment="1" applyProtection="1">
      <alignment vertical="center"/>
      <protection locked="0"/>
    </xf>
    <xf numFmtId="167" fontId="33" fillId="0" borderId="7" xfId="0" applyNumberFormat="1" applyFont="1" applyFill="1" applyBorder="1" applyAlignment="1" applyProtection="1">
      <alignment horizontal="right" vertical="center"/>
    </xf>
    <xf numFmtId="0" fontId="33" fillId="0" borderId="7" xfId="0" applyFont="1" applyBorder="1" applyAlignment="1" applyProtection="1">
      <alignment horizontal="right" vertical="center"/>
    </xf>
    <xf numFmtId="176" fontId="42" fillId="0" borderId="0" xfId="0" applyNumberFormat="1" applyFont="1" applyBorder="1" applyAlignment="1" applyProtection="1">
      <alignment horizontal="left" vertical="center"/>
    </xf>
    <xf numFmtId="176" fontId="42" fillId="0" borderId="0" xfId="0" applyNumberFormat="1" applyFont="1" applyBorder="1" applyAlignment="1">
      <alignment vertical="center"/>
    </xf>
    <xf numFmtId="0" fontId="20" fillId="0" borderId="0" xfId="0" applyFont="1" applyBorder="1" applyAlignment="1">
      <alignment vertical="center"/>
    </xf>
    <xf numFmtId="0" fontId="15" fillId="0" borderId="0" xfId="0" applyFont="1" applyBorder="1" applyAlignment="1">
      <alignment vertical="center"/>
    </xf>
    <xf numFmtId="0" fontId="42" fillId="0" borderId="7" xfId="0" applyFont="1" applyBorder="1" applyAlignment="1" applyProtection="1">
      <alignment horizontal="left" vertical="center"/>
    </xf>
    <xf numFmtId="0" fontId="57" fillId="0" borderId="7" xfId="0" applyFont="1" applyBorder="1" applyAlignment="1">
      <alignment vertical="center"/>
    </xf>
    <xf numFmtId="0" fontId="57" fillId="0" borderId="50" xfId="0" applyFont="1" applyBorder="1" applyAlignment="1">
      <alignment vertical="center"/>
    </xf>
    <xf numFmtId="176" fontId="42" fillId="0" borderId="0" xfId="0" applyNumberFormat="1" applyFont="1" applyBorder="1" applyAlignment="1">
      <alignment horizontal="left" vertical="center"/>
    </xf>
    <xf numFmtId="176" fontId="15" fillId="0" borderId="0" xfId="0" applyNumberFormat="1" applyFont="1" applyBorder="1" applyAlignment="1">
      <alignment vertical="center"/>
    </xf>
    <xf numFmtId="0" fontId="42" fillId="0" borderId="0" xfId="0" applyFont="1" applyFill="1" applyBorder="1" applyAlignment="1" applyProtection="1">
      <alignment horizontal="left" vertical="center"/>
    </xf>
    <xf numFmtId="0" fontId="57" fillId="0" borderId="0" xfId="0" applyFont="1" applyBorder="1" applyAlignment="1">
      <alignment vertical="center"/>
    </xf>
    <xf numFmtId="9" fontId="5" fillId="0" borderId="3" xfId="0" applyNumberFormat="1" applyFont="1" applyFill="1" applyBorder="1" applyAlignment="1" applyProtection="1">
      <alignment vertical="center" wrapText="1"/>
    </xf>
    <xf numFmtId="0" fontId="15" fillId="0" borderId="0" xfId="0" applyFont="1" applyBorder="1" applyAlignment="1">
      <alignment vertical="center" wrapText="1"/>
    </xf>
    <xf numFmtId="0" fontId="15" fillId="0" borderId="3" xfId="0" applyFont="1" applyBorder="1" applyAlignment="1">
      <alignment vertical="center" wrapText="1"/>
    </xf>
    <xf numFmtId="9" fontId="6" fillId="0" borderId="3" xfId="0" applyNumberFormat="1" applyFont="1" applyFill="1" applyBorder="1" applyAlignment="1" applyProtection="1">
      <alignment horizontal="left" vertical="center" wrapText="1"/>
    </xf>
    <xf numFmtId="0" fontId="5" fillId="0" borderId="0" xfId="0" applyFont="1" applyBorder="1" applyAlignment="1" applyProtection="1">
      <alignment horizontal="left" vertical="center" wrapText="1"/>
    </xf>
    <xf numFmtId="0" fontId="15" fillId="0" borderId="0" xfId="0" applyFont="1" applyBorder="1" applyAlignment="1" applyProtection="1">
      <alignment vertical="center" wrapText="1"/>
    </xf>
    <xf numFmtId="0" fontId="20" fillId="0" borderId="3" xfId="0" applyFont="1" applyFill="1" applyBorder="1" applyAlignment="1" applyProtection="1">
      <alignment horizontal="right" vertical="center"/>
    </xf>
    <xf numFmtId="0" fontId="18" fillId="0" borderId="0" xfId="0" applyFont="1" applyBorder="1" applyAlignment="1" applyProtection="1">
      <alignment horizontal="right" vertical="center"/>
    </xf>
    <xf numFmtId="0" fontId="18" fillId="5" borderId="7" xfId="0" applyFont="1" applyFill="1" applyBorder="1" applyAlignment="1" applyProtection="1">
      <alignment horizontal="left" vertical="center" wrapText="1"/>
      <protection locked="0"/>
    </xf>
    <xf numFmtId="49" fontId="42" fillId="0" borderId="0" xfId="0" quotePrefix="1" applyNumberFormat="1" applyFont="1" applyFill="1" applyBorder="1" applyAlignment="1" applyProtection="1">
      <alignment horizontal="left" vertical="center" wrapText="1"/>
    </xf>
    <xf numFmtId="49" fontId="57" fillId="0" borderId="0" xfId="0" applyNumberFormat="1" applyFont="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57" fillId="0" borderId="0" xfId="0" applyFont="1" applyBorder="1" applyAlignment="1" applyProtection="1">
      <alignment horizontal="left" vertical="center" wrapText="1"/>
    </xf>
    <xf numFmtId="0" fontId="20" fillId="0" borderId="0" xfId="0" applyFont="1" applyFill="1" applyBorder="1" applyAlignment="1" applyProtection="1">
      <alignment horizontal="right" vertical="center"/>
    </xf>
    <xf numFmtId="0" fontId="18" fillId="0" borderId="0" xfId="0" applyFont="1" applyBorder="1" applyAlignment="1" applyProtection="1">
      <alignment vertical="center"/>
    </xf>
    <xf numFmtId="0" fontId="42" fillId="0" borderId="0" xfId="0" applyNumberFormat="1" applyFont="1" applyBorder="1" applyAlignment="1" applyProtection="1">
      <alignment horizontal="left" vertical="center"/>
    </xf>
    <xf numFmtId="0" fontId="42" fillId="0" borderId="0" xfId="0" applyFont="1" applyBorder="1" applyAlignment="1" applyProtection="1">
      <alignment horizontal="left" vertical="center"/>
    </xf>
    <xf numFmtId="0" fontId="20" fillId="0" borderId="81" xfId="0" applyFont="1" applyFill="1" applyBorder="1" applyAlignment="1" applyProtection="1">
      <alignment horizontal="right" vertical="center"/>
    </xf>
    <xf numFmtId="0" fontId="18" fillId="0" borderId="7" xfId="0" applyFont="1" applyBorder="1" applyAlignment="1" applyProtection="1">
      <alignment vertical="center"/>
    </xf>
    <xf numFmtId="175" fontId="56" fillId="0" borderId="0" xfId="13" applyNumberFormat="1" applyFont="1" applyFill="1" applyBorder="1" applyAlignment="1" applyProtection="1">
      <alignment vertical="center"/>
    </xf>
    <xf numFmtId="0" fontId="15" fillId="0" borderId="10" xfId="0" applyFont="1" applyBorder="1" applyAlignment="1">
      <alignment vertical="center"/>
    </xf>
    <xf numFmtId="0" fontId="20" fillId="0" borderId="6" xfId="0" applyFont="1" applyBorder="1" applyAlignment="1" applyProtection="1">
      <alignment horizontal="left" vertical="center"/>
    </xf>
    <xf numFmtId="0" fontId="15" fillId="0" borderId="4" xfId="0" applyFont="1" applyBorder="1" applyAlignment="1">
      <alignment horizontal="left" vertical="center"/>
    </xf>
    <xf numFmtId="0" fontId="42" fillId="0" borderId="0" xfId="0" quotePrefix="1" applyFont="1" applyFill="1" applyBorder="1" applyAlignment="1" applyProtection="1">
      <alignment horizontal="left" vertical="center" wrapText="1"/>
    </xf>
    <xf numFmtId="0" fontId="64" fillId="0" borderId="7" xfId="13" applyNumberFormat="1" applyFont="1" applyFill="1" applyBorder="1" applyAlignment="1" applyProtection="1">
      <alignment horizontal="left" vertical="center" wrapText="1"/>
    </xf>
    <xf numFmtId="0" fontId="15" fillId="0" borderId="7" xfId="0" applyFont="1" applyBorder="1" applyAlignment="1">
      <alignment horizontal="left" vertical="center" wrapText="1"/>
    </xf>
    <xf numFmtId="0" fontId="58" fillId="0" borderId="7" xfId="0" applyFont="1" applyBorder="1" applyAlignment="1" applyProtection="1">
      <alignment vertical="center"/>
    </xf>
    <xf numFmtId="0" fontId="42" fillId="0" borderId="7" xfId="0" applyFont="1" applyBorder="1" applyAlignment="1">
      <alignment vertical="center"/>
    </xf>
    <xf numFmtId="49" fontId="42" fillId="0" borderId="0" xfId="0" applyNumberFormat="1" applyFont="1" applyBorder="1" applyAlignment="1">
      <alignment vertical="center"/>
    </xf>
    <xf numFmtId="0" fontId="42" fillId="0" borderId="0" xfId="0" applyFont="1" applyBorder="1" applyAlignment="1">
      <alignment horizontal="left" vertical="center"/>
    </xf>
    <xf numFmtId="1" fontId="42" fillId="0" borderId="0" xfId="0" applyNumberFormat="1" applyFont="1" applyBorder="1" applyAlignment="1" applyProtection="1">
      <alignment horizontal="left" vertical="center"/>
    </xf>
    <xf numFmtId="172" fontId="56" fillId="0" borderId="0" xfId="0" applyNumberFormat="1" applyFont="1" applyBorder="1" applyAlignment="1" applyProtection="1">
      <alignment horizontal="left" vertical="center"/>
    </xf>
    <xf numFmtId="0" fontId="42" fillId="0" borderId="0" xfId="0" applyFont="1" applyBorder="1" applyAlignment="1">
      <alignment vertical="center"/>
    </xf>
    <xf numFmtId="0" fontId="20" fillId="0" borderId="24" xfId="0" applyFont="1" applyFill="1" applyBorder="1" applyAlignment="1" applyProtection="1">
      <alignment horizontal="left" vertical="center" wrapText="1"/>
    </xf>
    <xf numFmtId="0" fontId="18" fillId="0" borderId="7" xfId="0" applyFont="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15" fillId="0" borderId="3"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3" xfId="0" applyFont="1" applyBorder="1" applyAlignment="1" applyProtection="1">
      <alignment vertical="center"/>
    </xf>
    <xf numFmtId="0" fontId="15" fillId="0" borderId="0" xfId="0" applyFont="1" applyBorder="1" applyAlignment="1" applyProtection="1">
      <alignment vertical="center"/>
    </xf>
    <xf numFmtId="0" fontId="76" fillId="0" borderId="4" xfId="0" applyFont="1" applyBorder="1" applyAlignment="1">
      <alignment horizontal="center" vertical="center"/>
    </xf>
    <xf numFmtId="0" fontId="77" fillId="0" borderId="4" xfId="0" applyFont="1" applyBorder="1" applyAlignment="1">
      <alignment vertical="center"/>
    </xf>
    <xf numFmtId="0" fontId="30" fillId="0" borderId="4" xfId="0" applyFont="1" applyBorder="1" applyAlignment="1" applyProtection="1">
      <alignment horizontal="center" vertical="center" wrapText="1"/>
    </xf>
    <xf numFmtId="0" fontId="69" fillId="0" borderId="4" xfId="0" applyFont="1" applyBorder="1" applyAlignment="1">
      <alignment horizontal="center" vertical="center" wrapText="1"/>
    </xf>
    <xf numFmtId="0" fontId="69" fillId="0" borderId="56" xfId="0" applyFont="1" applyBorder="1" applyAlignment="1">
      <alignment horizontal="center" vertical="center" wrapText="1"/>
    </xf>
    <xf numFmtId="175" fontId="30" fillId="0" borderId="0" xfId="13" applyNumberFormat="1" applyFont="1" applyBorder="1" applyAlignment="1" applyProtection="1">
      <alignment horizontal="center" vertical="center"/>
    </xf>
    <xf numFmtId="0" fontId="69" fillId="0" borderId="0" xfId="0" applyFont="1" applyAlignment="1">
      <alignment vertical="center"/>
    </xf>
    <xf numFmtId="0" fontId="69" fillId="0" borderId="10" xfId="0" applyFont="1" applyBorder="1" applyAlignment="1">
      <alignment vertical="center"/>
    </xf>
    <xf numFmtId="0" fontId="65" fillId="0" borderId="0" xfId="0" applyFont="1" applyBorder="1" applyAlignment="1" applyProtection="1">
      <alignment horizontal="left" vertical="center"/>
    </xf>
    <xf numFmtId="0" fontId="67" fillId="0" borderId="0" xfId="0" applyFont="1" applyBorder="1" applyAlignment="1">
      <alignment horizontal="left" vertical="center"/>
    </xf>
    <xf numFmtId="0" fontId="62" fillId="0" borderId="7" xfId="0" applyNumberFormat="1" applyFont="1" applyBorder="1" applyAlignment="1" applyProtection="1">
      <alignment horizontal="left" vertical="center"/>
    </xf>
    <xf numFmtId="0" fontId="5" fillId="0" borderId="7" xfId="0" applyFont="1" applyBorder="1" applyAlignment="1">
      <alignment vertical="center"/>
    </xf>
    <xf numFmtId="0" fontId="38" fillId="0" borderId="3" xfId="0" applyFont="1" applyBorder="1" applyAlignment="1" applyProtection="1">
      <alignment horizontal="center" vertical="center"/>
    </xf>
    <xf numFmtId="0" fontId="38" fillId="0" borderId="0" xfId="0" applyFont="1" applyAlignment="1">
      <alignment horizontal="center" vertical="center"/>
    </xf>
    <xf numFmtId="0" fontId="0" fillId="0" borderId="0" xfId="0" applyAlignment="1">
      <alignment vertical="center"/>
    </xf>
    <xf numFmtId="167" fontId="33" fillId="0" borderId="7" xfId="0" applyNumberFormat="1" applyFont="1" applyFill="1" applyBorder="1" applyAlignment="1" applyProtection="1">
      <alignment horizontal="right"/>
    </xf>
    <xf numFmtId="0" fontId="33" fillId="0" borderId="7" xfId="0" applyFont="1" applyBorder="1" applyAlignment="1" applyProtection="1">
      <alignment horizontal="right"/>
    </xf>
    <xf numFmtId="0" fontId="57" fillId="0" borderId="0" xfId="0" applyFont="1" applyBorder="1" applyAlignment="1"/>
    <xf numFmtId="0" fontId="20" fillId="0" borderId="39" xfId="0" applyFont="1" applyFill="1" applyBorder="1" applyAlignment="1" applyProtection="1">
      <alignment horizontal="right" vertical="center"/>
    </xf>
    <xf numFmtId="0" fontId="18" fillId="0" borderId="40" xfId="0" applyFont="1" applyBorder="1" applyAlignment="1" applyProtection="1">
      <alignment horizontal="right" vertical="center"/>
    </xf>
    <xf numFmtId="0" fontId="42" fillId="0" borderId="0" xfId="0" applyFont="1" applyBorder="1" applyAlignment="1">
      <alignment horizontal="left"/>
    </xf>
    <xf numFmtId="0" fontId="20" fillId="0" borderId="6" xfId="0" applyFont="1" applyBorder="1" applyAlignment="1" applyProtection="1">
      <alignment horizontal="left"/>
    </xf>
    <xf numFmtId="0" fontId="20" fillId="0" borderId="4" xfId="0" applyFont="1" applyBorder="1" applyAlignment="1">
      <alignment horizontal="left"/>
    </xf>
    <xf numFmtId="0" fontId="42" fillId="0" borderId="0" xfId="0" applyFont="1" applyBorder="1" applyAlignment="1" applyProtection="1">
      <alignment horizontal="left"/>
    </xf>
    <xf numFmtId="175" fontId="56" fillId="0" borderId="0" xfId="13" applyNumberFormat="1" applyFont="1" applyFill="1" applyBorder="1" applyAlignment="1" applyProtection="1">
      <alignment horizontal="left" vertical="center"/>
    </xf>
    <xf numFmtId="0" fontId="57" fillId="0" borderId="0" xfId="0" applyFont="1" applyBorder="1" applyAlignment="1">
      <alignment horizontal="left" vertical="center"/>
    </xf>
    <xf numFmtId="0" fontId="15" fillId="0" borderId="10" xfId="0" applyFont="1" applyBorder="1" applyAlignment="1">
      <alignment horizontal="left" vertical="center"/>
    </xf>
    <xf numFmtId="0" fontId="20" fillId="0" borderId="141" xfId="0" applyFont="1" applyFill="1" applyBorder="1" applyAlignment="1" applyProtection="1">
      <alignment horizontal="right" vertical="center"/>
    </xf>
    <xf numFmtId="0" fontId="18" fillId="0" borderId="40" xfId="0" applyFont="1" applyBorder="1" applyAlignment="1" applyProtection="1">
      <alignment vertical="center"/>
    </xf>
    <xf numFmtId="1" fontId="42" fillId="0" borderId="0" xfId="0" applyNumberFormat="1" applyFont="1" applyBorder="1" applyAlignment="1" applyProtection="1">
      <alignment horizontal="left"/>
    </xf>
    <xf numFmtId="0" fontId="42" fillId="0" borderId="0" xfId="0" applyNumberFormat="1" applyFont="1" applyBorder="1" applyAlignment="1" applyProtection="1">
      <alignment horizontal="left"/>
    </xf>
    <xf numFmtId="0" fontId="55" fillId="0" borderId="3" xfId="0" applyFont="1" applyBorder="1" applyAlignment="1" applyProtection="1">
      <alignment horizontal="right" vertical="center" wrapText="1"/>
    </xf>
    <xf numFmtId="0" fontId="55" fillId="0" borderId="0" xfId="0" applyFont="1" applyBorder="1" applyAlignment="1" applyProtection="1">
      <alignment horizontal="right" vertical="center" wrapText="1"/>
    </xf>
    <xf numFmtId="0" fontId="55" fillId="0" borderId="22" xfId="0" applyFont="1" applyBorder="1" applyAlignment="1" applyProtection="1">
      <alignment horizontal="right" vertical="center" wrapText="1"/>
    </xf>
    <xf numFmtId="0" fontId="22" fillId="0" borderId="0" xfId="0" applyFont="1" applyBorder="1" applyAlignment="1" applyProtection="1">
      <alignment horizontal="right" vertical="center"/>
    </xf>
    <xf numFmtId="0" fontId="5" fillId="0" borderId="22" xfId="0" applyFont="1" applyBorder="1" applyAlignment="1" applyProtection="1">
      <alignment horizontal="right" vertical="center"/>
    </xf>
    <xf numFmtId="0" fontId="8" fillId="0" borderId="163" xfId="0" applyFont="1" applyBorder="1" applyAlignment="1">
      <alignment horizontal="center"/>
    </xf>
    <xf numFmtId="0" fontId="8" fillId="0" borderId="45" xfId="0" applyFont="1" applyBorder="1" applyAlignment="1">
      <alignment horizontal="center"/>
    </xf>
    <xf numFmtId="0" fontId="8" fillId="0" borderId="46" xfId="0" applyFont="1" applyBorder="1" applyAlignment="1">
      <alignment horizontal="center"/>
    </xf>
    <xf numFmtId="0" fontId="0" fillId="0" borderId="45" xfId="0" applyBorder="1" applyAlignment="1"/>
    <xf numFmtId="171" fontId="8" fillId="0" borderId="180" xfId="0" applyNumberFormat="1" applyFont="1" applyBorder="1" applyAlignment="1">
      <alignment horizontal="center"/>
    </xf>
    <xf numFmtId="0" fontId="8" fillId="0" borderId="132" xfId="0" applyFont="1" applyBorder="1" applyAlignment="1">
      <alignment horizontal="center"/>
    </xf>
    <xf numFmtId="0" fontId="8" fillId="0" borderId="94" xfId="0" applyFont="1" applyBorder="1" applyAlignment="1">
      <alignment horizontal="center"/>
    </xf>
    <xf numFmtId="0" fontId="2" fillId="0" borderId="132" xfId="0" applyFont="1" applyBorder="1" applyAlignment="1">
      <alignment horizontal="center"/>
    </xf>
    <xf numFmtId="0" fontId="2" fillId="0" borderId="94" xfId="0" applyFont="1" applyBorder="1" applyAlignment="1">
      <alignment horizontal="center"/>
    </xf>
    <xf numFmtId="0" fontId="2" fillId="0" borderId="0" xfId="0" applyFont="1" applyAlignment="1">
      <alignment horizontal="justify" vertical="center" wrapText="1"/>
    </xf>
    <xf numFmtId="0" fontId="11" fillId="0" borderId="0" xfId="0" applyFont="1" applyAlignment="1">
      <alignment wrapText="1"/>
    </xf>
    <xf numFmtId="0" fontId="8" fillId="0" borderId="0" xfId="0" applyFont="1" applyAlignment="1">
      <alignment horizontal="right"/>
    </xf>
    <xf numFmtId="0" fontId="36" fillId="0" borderId="0" xfId="0" applyFont="1" applyAlignment="1">
      <alignment horizontal="right"/>
    </xf>
    <xf numFmtId="180" fontId="2" fillId="0" borderId="0" xfId="0" applyNumberFormat="1" applyFont="1" applyAlignment="1">
      <alignment horizontal="center"/>
    </xf>
    <xf numFmtId="180" fontId="40" fillId="0" borderId="0" xfId="0" applyNumberFormat="1" applyFont="1" applyAlignment="1">
      <alignment horizontal="center"/>
    </xf>
    <xf numFmtId="0" fontId="2" fillId="0" borderId="149" xfId="0" applyFont="1" applyBorder="1" applyAlignment="1">
      <alignment horizontal="center"/>
    </xf>
    <xf numFmtId="0" fontId="2" fillId="0" borderId="150" xfId="0" applyFont="1" applyBorder="1" applyAlignment="1">
      <alignment horizontal="center"/>
    </xf>
    <xf numFmtId="0" fontId="2" fillId="0" borderId="32" xfId="0" applyFont="1" applyBorder="1" applyAlignment="1">
      <alignment horizontal="center"/>
    </xf>
    <xf numFmtId="0" fontId="0" fillId="0" borderId="28" xfId="0" applyBorder="1" applyAlignment="1"/>
    <xf numFmtId="0" fontId="2" fillId="0" borderId="28" xfId="0" applyFont="1" applyBorder="1" applyAlignment="1">
      <alignment horizontal="center"/>
    </xf>
    <xf numFmtId="0" fontId="2" fillId="0" borderId="152" xfId="0" applyFont="1" applyBorder="1" applyAlignment="1">
      <alignment horizontal="center"/>
    </xf>
    <xf numFmtId="0" fontId="2" fillId="0" borderId="154" xfId="0" quotePrefix="1" applyFont="1" applyBorder="1" applyAlignment="1">
      <alignment horizontal="center"/>
    </xf>
    <xf numFmtId="0" fontId="15" fillId="0" borderId="24" xfId="0" applyFont="1" applyBorder="1" applyAlignment="1">
      <alignment horizontal="right" vertical="center"/>
    </xf>
    <xf numFmtId="0" fontId="15" fillId="0" borderId="7" xfId="0" applyFont="1" applyBorder="1" applyAlignment="1">
      <alignment horizontal="right" vertical="center"/>
    </xf>
    <xf numFmtId="0" fontId="25" fillId="5" borderId="47" xfId="0" applyFont="1" applyFill="1" applyBorder="1" applyAlignment="1" applyProtection="1">
      <alignment vertical="center"/>
      <protection locked="0"/>
    </xf>
    <xf numFmtId="0" fontId="25" fillId="5" borderId="27" xfId="0" applyFont="1" applyFill="1" applyBorder="1" applyAlignment="1" applyProtection="1">
      <alignment vertical="center"/>
      <protection locked="0"/>
    </xf>
    <xf numFmtId="0" fontId="25" fillId="5" borderId="55" xfId="0" applyFont="1" applyFill="1" applyBorder="1" applyAlignment="1" applyProtection="1">
      <alignment vertical="center"/>
      <protection locked="0"/>
    </xf>
    <xf numFmtId="0" fontId="25" fillId="5" borderId="142" xfId="0" applyFont="1" applyFill="1" applyBorder="1" applyAlignment="1" applyProtection="1">
      <alignment vertical="center"/>
      <protection locked="0"/>
    </xf>
    <xf numFmtId="0" fontId="8" fillId="0" borderId="61" xfId="0" applyFont="1" applyBorder="1" applyAlignment="1">
      <alignment horizontal="right" vertical="center"/>
    </xf>
    <xf numFmtId="0" fontId="8" fillId="0" borderId="44" xfId="0" applyFont="1" applyBorder="1" applyAlignment="1">
      <alignment horizontal="right" vertical="center"/>
    </xf>
    <xf numFmtId="0" fontId="8" fillId="0" borderId="45" xfId="0" applyFont="1" applyBorder="1" applyAlignment="1">
      <alignment horizontal="right" vertical="center"/>
    </xf>
    <xf numFmtId="0" fontId="8" fillId="0" borderId="6" xfId="0" applyFont="1" applyBorder="1" applyAlignment="1">
      <alignment horizontal="right" vertical="center"/>
    </xf>
    <xf numFmtId="0" fontId="8" fillId="0" borderId="4" xfId="0" applyFont="1" applyBorder="1" applyAlignment="1">
      <alignment horizontal="right" vertical="center"/>
    </xf>
    <xf numFmtId="0" fontId="8" fillId="0" borderId="48" xfId="0" applyFont="1" applyBorder="1" applyAlignment="1">
      <alignment horizontal="right" vertical="center"/>
    </xf>
    <xf numFmtId="0" fontId="8" fillId="0" borderId="3" xfId="0" applyFont="1" applyBorder="1" applyAlignment="1">
      <alignment horizontal="right" vertical="center"/>
    </xf>
    <xf numFmtId="0" fontId="8" fillId="0" borderId="0" xfId="0" applyFont="1" applyBorder="1" applyAlignment="1">
      <alignment horizontal="right" vertical="center"/>
    </xf>
    <xf numFmtId="0" fontId="8" fillId="0" borderId="22" xfId="0" applyFont="1" applyBorder="1" applyAlignment="1">
      <alignment horizontal="right" vertical="center"/>
    </xf>
    <xf numFmtId="0" fontId="8" fillId="0" borderId="24" xfId="0" applyFont="1" applyBorder="1" applyAlignment="1">
      <alignment horizontal="right" vertical="center"/>
    </xf>
    <xf numFmtId="0" fontId="8" fillId="0" borderId="7" xfId="0" applyFont="1" applyBorder="1" applyAlignment="1">
      <alignment horizontal="right" vertical="center"/>
    </xf>
    <xf numFmtId="0" fontId="8" fillId="0" borderId="21" xfId="0" applyFont="1" applyBorder="1" applyAlignment="1">
      <alignment horizontal="right" vertical="center"/>
    </xf>
    <xf numFmtId="0" fontId="15" fillId="0" borderId="46" xfId="0" applyFont="1" applyBorder="1" applyAlignment="1">
      <alignment vertical="center"/>
    </xf>
    <xf numFmtId="0" fontId="15" fillId="0" borderId="45" xfId="0" applyFont="1" applyBorder="1" applyAlignment="1">
      <alignment vertical="center"/>
    </xf>
    <xf numFmtId="0" fontId="25" fillId="5" borderId="53" xfId="0" applyFont="1" applyFill="1" applyBorder="1" applyAlignment="1" applyProtection="1">
      <alignment vertical="center"/>
      <protection locked="0"/>
    </xf>
    <xf numFmtId="0" fontId="25" fillId="5" borderId="115" xfId="0" applyFont="1" applyFill="1" applyBorder="1" applyAlignment="1" applyProtection="1">
      <alignment vertical="center"/>
      <protection locked="0"/>
    </xf>
    <xf numFmtId="0" fontId="25" fillId="5" borderId="25" xfId="0" applyFont="1" applyFill="1" applyBorder="1" applyAlignment="1" applyProtection="1">
      <alignment vertical="center"/>
      <protection locked="0"/>
    </xf>
    <xf numFmtId="0" fontId="25" fillId="5" borderId="26" xfId="0" applyFont="1" applyFill="1" applyBorder="1" applyAlignment="1" applyProtection="1">
      <alignment vertical="center"/>
      <protection locked="0"/>
    </xf>
    <xf numFmtId="0" fontId="25" fillId="5" borderId="143" xfId="0" applyFont="1" applyFill="1" applyBorder="1" applyAlignment="1" applyProtection="1">
      <alignment vertical="center"/>
      <protection locked="0"/>
    </xf>
    <xf numFmtId="0" fontId="25" fillId="5" borderId="144" xfId="0" applyFont="1" applyFill="1" applyBorder="1" applyAlignment="1" applyProtection="1">
      <alignment vertical="center"/>
      <protection locked="0"/>
    </xf>
    <xf numFmtId="0" fontId="15" fillId="0" borderId="61" xfId="0" applyFont="1" applyBorder="1" applyAlignment="1">
      <alignment vertical="center"/>
    </xf>
    <xf numFmtId="0" fontId="15" fillId="0" borderId="44" xfId="0" applyFont="1" applyBorder="1" applyAlignment="1">
      <alignment vertical="center"/>
    </xf>
    <xf numFmtId="0" fontId="25" fillId="5" borderId="113" xfId="0" applyFont="1" applyFill="1" applyBorder="1" applyAlignment="1" applyProtection="1">
      <alignment vertical="center"/>
      <protection locked="0"/>
    </xf>
    <xf numFmtId="0" fontId="25" fillId="5" borderId="114" xfId="0" applyFont="1" applyFill="1" applyBorder="1" applyAlignment="1" applyProtection="1">
      <alignment vertical="center"/>
      <protection locked="0"/>
    </xf>
    <xf numFmtId="0" fontId="15" fillId="0" borderId="3" xfId="0" applyFont="1" applyBorder="1" applyAlignment="1">
      <alignment horizontal="right" vertical="center"/>
    </xf>
    <xf numFmtId="0" fontId="15" fillId="0" borderId="0" xfId="0" applyFont="1" applyBorder="1" applyAlignment="1">
      <alignment horizontal="right" vertical="center"/>
    </xf>
    <xf numFmtId="0" fontId="18" fillId="0" borderId="0" xfId="0" applyFont="1" applyBorder="1" applyAlignment="1">
      <alignment horizontal="right" vertical="center"/>
    </xf>
    <xf numFmtId="14" fontId="18" fillId="5" borderId="46" xfId="0" applyNumberFormat="1" applyFont="1" applyFill="1" applyBorder="1" applyAlignment="1" applyProtection="1">
      <alignment vertical="center"/>
      <protection locked="0"/>
    </xf>
    <xf numFmtId="14" fontId="18" fillId="5" borderId="44" xfId="0" applyNumberFormat="1" applyFont="1" applyFill="1" applyBorder="1" applyAlignment="1" applyProtection="1">
      <alignment vertical="center"/>
      <protection locked="0"/>
    </xf>
    <xf numFmtId="14" fontId="18" fillId="5" borderId="57" xfId="0" applyNumberFormat="1" applyFont="1" applyFill="1" applyBorder="1" applyAlignment="1" applyProtection="1">
      <alignment vertical="center"/>
      <protection locked="0"/>
    </xf>
    <xf numFmtId="0" fontId="15" fillId="0" borderId="46" xfId="0" applyFont="1" applyBorder="1" applyAlignment="1">
      <alignment vertical="center" wrapText="1"/>
    </xf>
    <xf numFmtId="0" fontId="15" fillId="0" borderId="44" xfId="0" applyFont="1" applyBorder="1" applyAlignment="1">
      <alignment vertical="center" wrapText="1"/>
    </xf>
    <xf numFmtId="0" fontId="15" fillId="0" borderId="45" xfId="0" applyFont="1" applyBorder="1" applyAlignment="1">
      <alignment vertical="center" wrapText="1"/>
    </xf>
    <xf numFmtId="0" fontId="8" fillId="0" borderId="46"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2" xfId="0" applyFont="1" applyBorder="1" applyAlignment="1">
      <alignment horizontal="center" vertical="center" wrapText="1"/>
    </xf>
    <xf numFmtId="0" fontId="8" fillId="0" borderId="23" xfId="0" applyFont="1" applyBorder="1" applyAlignment="1">
      <alignment horizontal="center" vertical="center" wrapText="1"/>
    </xf>
    <xf numFmtId="0" fontId="2" fillId="0" borderId="0" xfId="0" applyFont="1" applyFill="1" applyBorder="1" applyAlignment="1">
      <alignment horizontal="left"/>
    </xf>
    <xf numFmtId="0" fontId="2" fillId="0" borderId="22" xfId="0" applyFont="1" applyFill="1" applyBorder="1" applyAlignment="1">
      <alignment horizontal="left"/>
    </xf>
    <xf numFmtId="0" fontId="8" fillId="0" borderId="13" xfId="0" applyFont="1" applyBorder="1" applyAlignment="1">
      <alignment horizontal="center"/>
    </xf>
    <xf numFmtId="0" fontId="8" fillId="0" borderId="0" xfId="0" applyFont="1" applyBorder="1" applyAlignment="1">
      <alignment horizontal="center"/>
    </xf>
    <xf numFmtId="0" fontId="8" fillId="0" borderId="189" xfId="0" applyFont="1" applyBorder="1" applyAlignment="1">
      <alignment horizontal="center"/>
    </xf>
    <xf numFmtId="0" fontId="8" fillId="0" borderId="32" xfId="0" applyFont="1" applyBorder="1" applyAlignment="1"/>
    <xf numFmtId="0" fontId="8" fillId="0" borderId="8" xfId="0" applyFont="1" applyBorder="1" applyAlignment="1"/>
    <xf numFmtId="0" fontId="8" fillId="0" borderId="0" xfId="0" applyFont="1" applyFill="1" applyBorder="1" applyAlignment="1">
      <alignment horizontal="center"/>
    </xf>
    <xf numFmtId="0" fontId="8" fillId="0" borderId="189" xfId="0" applyFont="1" applyFill="1" applyBorder="1" applyAlignment="1">
      <alignment horizontal="center"/>
    </xf>
    <xf numFmtId="49" fontId="2" fillId="0" borderId="0" xfId="0" applyNumberFormat="1" applyFont="1" applyBorder="1" applyAlignment="1">
      <alignment horizontal="left" vertical="top" wrapText="1"/>
    </xf>
    <xf numFmtId="0" fontId="2" fillId="0" borderId="0" xfId="0" applyFont="1" applyBorder="1" applyAlignment="1">
      <alignment horizontal="left" vertical="top" wrapText="1"/>
    </xf>
    <xf numFmtId="0" fontId="2" fillId="0" borderId="10" xfId="0" applyFont="1" applyBorder="1" applyAlignment="1">
      <alignment horizontal="left" vertical="top" wrapText="1"/>
    </xf>
    <xf numFmtId="0" fontId="2" fillId="0" borderId="149" xfId="0" applyFont="1" applyBorder="1" applyAlignment="1">
      <alignment horizontal="left" vertical="top" wrapText="1"/>
    </xf>
    <xf numFmtId="0" fontId="2" fillId="0" borderId="150" xfId="0" applyFont="1" applyBorder="1" applyAlignment="1">
      <alignment horizontal="left" vertical="top" wrapText="1"/>
    </xf>
    <xf numFmtId="49" fontId="2" fillId="0" borderId="184" xfId="0" applyNumberFormat="1" applyFont="1" applyBorder="1" applyAlignment="1"/>
    <xf numFmtId="0" fontId="2" fillId="0" borderId="184" xfId="0" applyFont="1" applyBorder="1" applyAlignment="1"/>
    <xf numFmtId="0" fontId="2" fillId="0" borderId="182" xfId="0" applyFont="1" applyBorder="1" applyAlignment="1"/>
    <xf numFmtId="49" fontId="2" fillId="0" borderId="0" xfId="0" applyNumberFormat="1" applyFont="1" applyAlignment="1"/>
    <xf numFmtId="0" fontId="2" fillId="0" borderId="0" xfId="0" applyFont="1" applyAlignment="1"/>
    <xf numFmtId="0" fontId="8" fillId="0" borderId="3" xfId="0" applyFont="1" applyBorder="1" applyAlignment="1">
      <alignment horizontal="center" textRotation="180"/>
    </xf>
    <xf numFmtId="0" fontId="8" fillId="0" borderId="9" xfId="0" applyFont="1" applyBorder="1" applyAlignment="1">
      <alignment horizontal="center" textRotation="180"/>
    </xf>
  </cellXfs>
  <cellStyles count="18">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Normal_Scales" xfId="15"/>
    <cellStyle name="Percent" xfId="16" builtinId="5"/>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0</xdr:colOff>
      <xdr:row>35</xdr:row>
      <xdr:rowOff>257175</xdr:rowOff>
    </xdr:from>
    <xdr:to>
      <xdr:col>6</xdr:col>
      <xdr:colOff>0</xdr:colOff>
      <xdr:row>42</xdr:row>
      <xdr:rowOff>161925</xdr:rowOff>
    </xdr:to>
    <xdr:sp macro="" textlink="">
      <xdr:nvSpPr>
        <xdr:cNvPr id="3089" name="AutoShape 17"/>
        <xdr:cNvSpPr>
          <a:spLocks noChangeArrowheads="1"/>
        </xdr:cNvSpPr>
      </xdr:nvSpPr>
      <xdr:spPr bwMode="auto">
        <a:xfrm>
          <a:off x="7077075" y="9858375"/>
          <a:ext cx="0" cy="2924175"/>
        </a:xfrm>
        <a:prstGeom prst="upDownArrow">
          <a:avLst>
            <a:gd name="adj1" fmla="val 50000"/>
            <a:gd name="adj2" fmla="val -2147483648"/>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8000" mc:Ignorable="a14" a14:legacySpreadsheetColorIndex="17"/>
          </a:solidFill>
          <a:miter lim="800000"/>
          <a:headEnd/>
          <a:tailEnd/>
        </a:ln>
      </xdr:spPr>
    </xdr:sp>
    <xdr:clientData/>
  </xdr:twoCellAnchor>
  <xdr:twoCellAnchor>
    <xdr:from>
      <xdr:col>7</xdr:col>
      <xdr:colOff>0</xdr:colOff>
      <xdr:row>37</xdr:row>
      <xdr:rowOff>304800</xdr:rowOff>
    </xdr:from>
    <xdr:to>
      <xdr:col>7</xdr:col>
      <xdr:colOff>0</xdr:colOff>
      <xdr:row>43</xdr:row>
      <xdr:rowOff>323850</xdr:rowOff>
    </xdr:to>
    <xdr:sp macro="" textlink="">
      <xdr:nvSpPr>
        <xdr:cNvPr id="3090" name="AutoShape 18"/>
        <xdr:cNvSpPr>
          <a:spLocks noChangeArrowheads="1"/>
        </xdr:cNvSpPr>
      </xdr:nvSpPr>
      <xdr:spPr bwMode="auto">
        <a:xfrm>
          <a:off x="8591550" y="10677525"/>
          <a:ext cx="0" cy="2647950"/>
        </a:xfrm>
        <a:prstGeom prst="upDownArrow">
          <a:avLst>
            <a:gd name="adj1" fmla="val 50000"/>
            <a:gd name="adj2" fmla="val -2147483648"/>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0</xdr:col>
      <xdr:colOff>114300</xdr:colOff>
      <xdr:row>1</xdr:row>
      <xdr:rowOff>66675</xdr:rowOff>
    </xdr:from>
    <xdr:to>
      <xdr:col>3</xdr:col>
      <xdr:colOff>333375</xdr:colOff>
      <xdr:row>3</xdr:row>
      <xdr:rowOff>28575</xdr:rowOff>
    </xdr:to>
    <xdr:pic>
      <xdr:nvPicPr>
        <xdr:cNvPr id="3137" name="Picture 6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14350"/>
          <a:ext cx="24955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38100</xdr:colOff>
      <xdr:row>21</xdr:row>
      <xdr:rowOff>38100</xdr:rowOff>
    </xdr:from>
    <xdr:to>
      <xdr:col>13</xdr:col>
      <xdr:colOff>228600</xdr:colOff>
      <xdr:row>22</xdr:row>
      <xdr:rowOff>161925</xdr:rowOff>
    </xdr:to>
    <xdr:sp macro="" textlink="">
      <xdr:nvSpPr>
        <xdr:cNvPr id="12290" name="AutoShape 2"/>
        <xdr:cNvSpPr>
          <a:spLocks/>
        </xdr:cNvSpPr>
      </xdr:nvSpPr>
      <xdr:spPr bwMode="auto">
        <a:xfrm>
          <a:off x="8953500" y="4972050"/>
          <a:ext cx="190500" cy="428625"/>
        </a:xfrm>
        <a:prstGeom prst="rightBrace">
          <a:avLst>
            <a:gd name="adj1" fmla="val 18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28575</xdr:colOff>
      <xdr:row>24</xdr:row>
      <xdr:rowOff>66675</xdr:rowOff>
    </xdr:from>
    <xdr:to>
      <xdr:col>13</xdr:col>
      <xdr:colOff>219075</xdr:colOff>
      <xdr:row>25</xdr:row>
      <xdr:rowOff>180975</xdr:rowOff>
    </xdr:to>
    <xdr:sp macro="" textlink="">
      <xdr:nvSpPr>
        <xdr:cNvPr id="12291" name="AutoShape 3"/>
        <xdr:cNvSpPr>
          <a:spLocks/>
        </xdr:cNvSpPr>
      </xdr:nvSpPr>
      <xdr:spPr bwMode="auto">
        <a:xfrm>
          <a:off x="8943975" y="567690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38100</xdr:colOff>
      <xdr:row>27</xdr:row>
      <xdr:rowOff>66675</xdr:rowOff>
    </xdr:from>
    <xdr:to>
      <xdr:col>13</xdr:col>
      <xdr:colOff>228600</xdr:colOff>
      <xdr:row>29</xdr:row>
      <xdr:rowOff>9525</xdr:rowOff>
    </xdr:to>
    <xdr:sp macro="" textlink="">
      <xdr:nvSpPr>
        <xdr:cNvPr id="12292" name="AutoShape 4"/>
        <xdr:cNvSpPr>
          <a:spLocks/>
        </xdr:cNvSpPr>
      </xdr:nvSpPr>
      <xdr:spPr bwMode="auto">
        <a:xfrm>
          <a:off x="8953500" y="6181725"/>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0</xdr:colOff>
      <xdr:row>39</xdr:row>
      <xdr:rowOff>28575</xdr:rowOff>
    </xdr:from>
    <xdr:to>
      <xdr:col>13</xdr:col>
      <xdr:colOff>190500</xdr:colOff>
      <xdr:row>40</xdr:row>
      <xdr:rowOff>152400</xdr:rowOff>
    </xdr:to>
    <xdr:sp macro="" textlink="">
      <xdr:nvSpPr>
        <xdr:cNvPr id="12293" name="AutoShape 5"/>
        <xdr:cNvSpPr>
          <a:spLocks/>
        </xdr:cNvSpPr>
      </xdr:nvSpPr>
      <xdr:spPr bwMode="auto">
        <a:xfrm>
          <a:off x="8915400" y="8229600"/>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0</xdr:colOff>
      <xdr:row>42</xdr:row>
      <xdr:rowOff>28575</xdr:rowOff>
    </xdr:from>
    <xdr:to>
      <xdr:col>13</xdr:col>
      <xdr:colOff>190500</xdr:colOff>
      <xdr:row>43</xdr:row>
      <xdr:rowOff>152400</xdr:rowOff>
    </xdr:to>
    <xdr:sp macro="" textlink="">
      <xdr:nvSpPr>
        <xdr:cNvPr id="12294" name="AutoShape 6"/>
        <xdr:cNvSpPr>
          <a:spLocks/>
        </xdr:cNvSpPr>
      </xdr:nvSpPr>
      <xdr:spPr bwMode="auto">
        <a:xfrm>
          <a:off x="8915400" y="8724900"/>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38100</xdr:colOff>
      <xdr:row>30</xdr:row>
      <xdr:rowOff>66675</xdr:rowOff>
    </xdr:from>
    <xdr:to>
      <xdr:col>13</xdr:col>
      <xdr:colOff>228600</xdr:colOff>
      <xdr:row>32</xdr:row>
      <xdr:rowOff>0</xdr:rowOff>
    </xdr:to>
    <xdr:sp macro="" textlink="">
      <xdr:nvSpPr>
        <xdr:cNvPr id="12295" name="AutoShape 7"/>
        <xdr:cNvSpPr>
          <a:spLocks/>
        </xdr:cNvSpPr>
      </xdr:nvSpPr>
      <xdr:spPr bwMode="auto">
        <a:xfrm>
          <a:off x="8953500" y="6696075"/>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314325</xdr:colOff>
      <xdr:row>0</xdr:row>
      <xdr:rowOff>142875</xdr:rowOff>
    </xdr:from>
    <xdr:to>
      <xdr:col>2</xdr:col>
      <xdr:colOff>219075</xdr:colOff>
      <xdr:row>2</xdr:row>
      <xdr:rowOff>0</xdr:rowOff>
    </xdr:to>
    <xdr:pic>
      <xdr:nvPicPr>
        <xdr:cNvPr id="12296" name="Picture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42875"/>
          <a:ext cx="24860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38100</xdr:colOff>
      <xdr:row>20</xdr:row>
      <xdr:rowOff>38100</xdr:rowOff>
    </xdr:from>
    <xdr:to>
      <xdr:col>13</xdr:col>
      <xdr:colOff>228600</xdr:colOff>
      <xdr:row>21</xdr:row>
      <xdr:rowOff>161925</xdr:rowOff>
    </xdr:to>
    <xdr:sp macro="" textlink="">
      <xdr:nvSpPr>
        <xdr:cNvPr id="13314" name="AutoShape 2"/>
        <xdr:cNvSpPr>
          <a:spLocks/>
        </xdr:cNvSpPr>
      </xdr:nvSpPr>
      <xdr:spPr bwMode="auto">
        <a:xfrm>
          <a:off x="9248775" y="4905375"/>
          <a:ext cx="190500" cy="390525"/>
        </a:xfrm>
        <a:prstGeom prst="rightBrace">
          <a:avLst>
            <a:gd name="adj1" fmla="val 170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28575</xdr:colOff>
      <xdr:row>23</xdr:row>
      <xdr:rowOff>66675</xdr:rowOff>
    </xdr:from>
    <xdr:to>
      <xdr:col>13</xdr:col>
      <xdr:colOff>219075</xdr:colOff>
      <xdr:row>24</xdr:row>
      <xdr:rowOff>180975</xdr:rowOff>
    </xdr:to>
    <xdr:sp macro="" textlink="">
      <xdr:nvSpPr>
        <xdr:cNvPr id="13315" name="AutoShape 3"/>
        <xdr:cNvSpPr>
          <a:spLocks/>
        </xdr:cNvSpPr>
      </xdr:nvSpPr>
      <xdr:spPr bwMode="auto">
        <a:xfrm>
          <a:off x="9239250" y="5591175"/>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38100</xdr:colOff>
      <xdr:row>26</xdr:row>
      <xdr:rowOff>66675</xdr:rowOff>
    </xdr:from>
    <xdr:to>
      <xdr:col>13</xdr:col>
      <xdr:colOff>228600</xdr:colOff>
      <xdr:row>28</xdr:row>
      <xdr:rowOff>9525</xdr:rowOff>
    </xdr:to>
    <xdr:sp macro="" textlink="">
      <xdr:nvSpPr>
        <xdr:cNvPr id="13316" name="AutoShape 4"/>
        <xdr:cNvSpPr>
          <a:spLocks/>
        </xdr:cNvSpPr>
      </xdr:nvSpPr>
      <xdr:spPr bwMode="auto">
        <a:xfrm>
          <a:off x="9248775" y="6096000"/>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0</xdr:colOff>
      <xdr:row>34</xdr:row>
      <xdr:rowOff>28575</xdr:rowOff>
    </xdr:from>
    <xdr:to>
      <xdr:col>13</xdr:col>
      <xdr:colOff>190500</xdr:colOff>
      <xdr:row>35</xdr:row>
      <xdr:rowOff>152400</xdr:rowOff>
    </xdr:to>
    <xdr:sp macro="" textlink="">
      <xdr:nvSpPr>
        <xdr:cNvPr id="13317" name="AutoShape 5"/>
        <xdr:cNvSpPr>
          <a:spLocks/>
        </xdr:cNvSpPr>
      </xdr:nvSpPr>
      <xdr:spPr bwMode="auto">
        <a:xfrm>
          <a:off x="9210675" y="7477125"/>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0</xdr:colOff>
      <xdr:row>37</xdr:row>
      <xdr:rowOff>28575</xdr:rowOff>
    </xdr:from>
    <xdr:to>
      <xdr:col>13</xdr:col>
      <xdr:colOff>190500</xdr:colOff>
      <xdr:row>38</xdr:row>
      <xdr:rowOff>152400</xdr:rowOff>
    </xdr:to>
    <xdr:sp macro="" textlink="">
      <xdr:nvSpPr>
        <xdr:cNvPr id="13318" name="AutoShape 6"/>
        <xdr:cNvSpPr>
          <a:spLocks/>
        </xdr:cNvSpPr>
      </xdr:nvSpPr>
      <xdr:spPr bwMode="auto">
        <a:xfrm>
          <a:off x="9210675" y="7972425"/>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38100</xdr:colOff>
      <xdr:row>29</xdr:row>
      <xdr:rowOff>66675</xdr:rowOff>
    </xdr:from>
    <xdr:to>
      <xdr:col>13</xdr:col>
      <xdr:colOff>228600</xdr:colOff>
      <xdr:row>31</xdr:row>
      <xdr:rowOff>0</xdr:rowOff>
    </xdr:to>
    <xdr:sp macro="" textlink="">
      <xdr:nvSpPr>
        <xdr:cNvPr id="13319" name="AutoShape 7"/>
        <xdr:cNvSpPr>
          <a:spLocks/>
        </xdr:cNvSpPr>
      </xdr:nvSpPr>
      <xdr:spPr bwMode="auto">
        <a:xfrm>
          <a:off x="9248775" y="6610350"/>
          <a:ext cx="190500" cy="323850"/>
        </a:xfrm>
        <a:prstGeom prst="rightBrace">
          <a:avLst>
            <a:gd name="adj1" fmla="val 14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314325</xdr:colOff>
      <xdr:row>0</xdr:row>
      <xdr:rowOff>142875</xdr:rowOff>
    </xdr:from>
    <xdr:to>
      <xdr:col>3</xdr:col>
      <xdr:colOff>0</xdr:colOff>
      <xdr:row>1</xdr:row>
      <xdr:rowOff>381000</xdr:rowOff>
    </xdr:to>
    <xdr:pic>
      <xdr:nvPicPr>
        <xdr:cNvPr id="13320" name="Picture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42875"/>
          <a:ext cx="26765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86"/>
  <sheetViews>
    <sheetView topLeftCell="A59" workbookViewId="0">
      <selection activeCell="A40" sqref="A40:B40"/>
    </sheetView>
  </sheetViews>
  <sheetFormatPr defaultRowHeight="15" x14ac:dyDescent="0.2"/>
  <cols>
    <col min="1" max="1" width="3.44140625" customWidth="1"/>
    <col min="2" max="2" width="74.44140625" customWidth="1"/>
  </cols>
  <sheetData>
    <row r="1" spans="1:2" ht="47.25" x14ac:dyDescent="0.2">
      <c r="A1" s="116"/>
      <c r="B1" s="120" t="s">
        <v>180</v>
      </c>
    </row>
    <row r="2" spans="1:2" x14ac:dyDescent="0.2">
      <c r="A2" s="116"/>
      <c r="B2" s="116"/>
    </row>
    <row r="3" spans="1:2" x14ac:dyDescent="0.2">
      <c r="A3" s="116"/>
      <c r="B3" s="121" t="s">
        <v>199</v>
      </c>
    </row>
    <row r="4" spans="1:2" x14ac:dyDescent="0.2">
      <c r="A4" s="116"/>
      <c r="B4" s="116"/>
    </row>
    <row r="5" spans="1:2" ht="15.75" x14ac:dyDescent="0.2">
      <c r="A5" s="805" t="s">
        <v>42</v>
      </c>
      <c r="B5" s="120" t="s">
        <v>181</v>
      </c>
    </row>
    <row r="6" spans="1:2" x14ac:dyDescent="0.2">
      <c r="A6" s="116"/>
      <c r="B6" s="121"/>
    </row>
    <row r="7" spans="1:2" ht="38.25" x14ac:dyDescent="0.2">
      <c r="A7" s="122">
        <v>1</v>
      </c>
      <c r="B7" s="123" t="s">
        <v>198</v>
      </c>
    </row>
    <row r="8" spans="1:2" x14ac:dyDescent="0.2">
      <c r="A8" s="122"/>
    </row>
    <row r="9" spans="1:2" ht="51" x14ac:dyDescent="0.2">
      <c r="A9" s="122">
        <v>2</v>
      </c>
      <c r="B9" s="124" t="s">
        <v>230</v>
      </c>
    </row>
    <row r="10" spans="1:2" x14ac:dyDescent="0.2">
      <c r="A10" s="122"/>
      <c r="B10" s="124"/>
    </row>
    <row r="11" spans="1:2" ht="25.5" x14ac:dyDescent="0.2">
      <c r="A11" s="122">
        <f>A9+1</f>
        <v>3</v>
      </c>
      <c r="B11" s="123" t="s">
        <v>182</v>
      </c>
    </row>
    <row r="12" spans="1:2" x14ac:dyDescent="0.2">
      <c r="A12" s="122"/>
      <c r="B12" s="123"/>
    </row>
    <row r="13" spans="1:2" ht="40.5" customHeight="1" x14ac:dyDescent="0.2">
      <c r="A13" s="122">
        <f>A11+1</f>
        <v>4</v>
      </c>
      <c r="B13" s="123" t="s">
        <v>183</v>
      </c>
    </row>
    <row r="14" spans="1:2" x14ac:dyDescent="0.2">
      <c r="A14" s="122"/>
      <c r="B14" s="123"/>
    </row>
    <row r="15" spans="1:2" ht="31.5" customHeight="1" x14ac:dyDescent="0.2">
      <c r="A15" s="122">
        <f>A13+1</f>
        <v>5</v>
      </c>
      <c r="B15" s="124" t="s">
        <v>184</v>
      </c>
    </row>
    <row r="16" spans="1:2" x14ac:dyDescent="0.2">
      <c r="A16" s="122"/>
      <c r="B16" s="124"/>
    </row>
    <row r="17" spans="1:2" ht="25.5" x14ac:dyDescent="0.2">
      <c r="A17" s="122">
        <f>A15+1</f>
        <v>6</v>
      </c>
      <c r="B17" s="123" t="s">
        <v>185</v>
      </c>
    </row>
    <row r="18" spans="1:2" x14ac:dyDescent="0.2">
      <c r="A18" s="122"/>
      <c r="B18" s="116"/>
    </row>
    <row r="19" spans="1:2" ht="51" x14ac:dyDescent="0.2">
      <c r="A19" s="122">
        <f>A17+1</f>
        <v>7</v>
      </c>
      <c r="B19" s="123" t="s">
        <v>186</v>
      </c>
    </row>
    <row r="20" spans="1:2" x14ac:dyDescent="0.2">
      <c r="A20" s="122"/>
      <c r="B20" s="123"/>
    </row>
    <row r="21" spans="1:2" ht="25.5" x14ac:dyDescent="0.2">
      <c r="A21" s="122">
        <f>A19+1</f>
        <v>8</v>
      </c>
      <c r="B21" s="123" t="s">
        <v>187</v>
      </c>
    </row>
    <row r="22" spans="1:2" x14ac:dyDescent="0.2">
      <c r="A22" s="122"/>
      <c r="B22" s="123"/>
    </row>
    <row r="23" spans="1:2" ht="25.5" x14ac:dyDescent="0.2">
      <c r="A23" s="122">
        <f>A21+1</f>
        <v>9</v>
      </c>
      <c r="B23" s="125" t="s">
        <v>188</v>
      </c>
    </row>
    <row r="24" spans="1:2" x14ac:dyDescent="0.2">
      <c r="A24" s="122"/>
      <c r="B24" s="125"/>
    </row>
    <row r="25" spans="1:2" ht="38.25" x14ac:dyDescent="0.2">
      <c r="A25" s="122">
        <f>A23+1</f>
        <v>10</v>
      </c>
      <c r="B25" s="125" t="s">
        <v>189</v>
      </c>
    </row>
    <row r="26" spans="1:2" x14ac:dyDescent="0.2">
      <c r="A26" s="122"/>
      <c r="B26" s="125"/>
    </row>
    <row r="27" spans="1:2" ht="25.5" x14ac:dyDescent="0.2">
      <c r="A27" s="122">
        <f>A25+1</f>
        <v>11</v>
      </c>
      <c r="B27" s="123" t="s">
        <v>190</v>
      </c>
    </row>
    <row r="28" spans="1:2" x14ac:dyDescent="0.2">
      <c r="A28" s="122"/>
      <c r="B28" s="123"/>
    </row>
    <row r="29" spans="1:2" ht="38.25" x14ac:dyDescent="0.2">
      <c r="A29" s="122">
        <f>A27+1</f>
        <v>12</v>
      </c>
      <c r="B29" s="117" t="s">
        <v>191</v>
      </c>
    </row>
    <row r="30" spans="1:2" x14ac:dyDescent="0.2">
      <c r="A30" s="122"/>
      <c r="B30" s="117"/>
    </row>
    <row r="31" spans="1:2" ht="25.5" x14ac:dyDescent="0.2">
      <c r="A31" s="122">
        <f>A29+1</f>
        <v>13</v>
      </c>
      <c r="B31" s="117" t="s">
        <v>177</v>
      </c>
    </row>
    <row r="32" spans="1:2" x14ac:dyDescent="0.2">
      <c r="A32" s="122"/>
      <c r="B32" s="116"/>
    </row>
    <row r="33" spans="1:2" ht="25.5" x14ac:dyDescent="0.2">
      <c r="A33" s="122">
        <f>A31+1</f>
        <v>14</v>
      </c>
      <c r="B33" s="125" t="s">
        <v>264</v>
      </c>
    </row>
    <row r="34" spans="1:2" x14ac:dyDescent="0.2">
      <c r="A34" s="122"/>
      <c r="B34" s="116"/>
    </row>
    <row r="35" spans="1:2" x14ac:dyDescent="0.2">
      <c r="A35" s="122">
        <f>A33+1</f>
        <v>15</v>
      </c>
      <c r="B35" s="123" t="s">
        <v>208</v>
      </c>
    </row>
    <row r="36" spans="1:2" x14ac:dyDescent="0.2">
      <c r="A36" s="122"/>
    </row>
    <row r="37" spans="1:2" x14ac:dyDescent="0.2">
      <c r="A37" s="122">
        <v>17</v>
      </c>
      <c r="B37" s="154" t="s">
        <v>209</v>
      </c>
    </row>
    <row r="38" spans="1:2" x14ac:dyDescent="0.2">
      <c r="A38" s="122"/>
    </row>
    <row r="39" spans="1:2" x14ac:dyDescent="0.2">
      <c r="A39" s="122"/>
      <c r="B39" s="116"/>
    </row>
    <row r="40" spans="1:2" ht="15.75" x14ac:dyDescent="0.2">
      <c r="A40" s="798" t="s">
        <v>44</v>
      </c>
      <c r="B40" s="799" t="s">
        <v>171</v>
      </c>
    </row>
    <row r="41" spans="1:2" x14ac:dyDescent="0.2">
      <c r="A41" s="122"/>
      <c r="B41" s="116"/>
    </row>
    <row r="42" spans="1:2" x14ac:dyDescent="0.2">
      <c r="A42" s="122">
        <v>1</v>
      </c>
      <c r="B42" s="116" t="s">
        <v>172</v>
      </c>
    </row>
    <row r="43" spans="1:2" x14ac:dyDescent="0.2">
      <c r="A43" s="122"/>
      <c r="B43" s="116"/>
    </row>
    <row r="44" spans="1:2" ht="25.5" x14ac:dyDescent="0.2">
      <c r="A44" s="122">
        <f>A42+1</f>
        <v>2</v>
      </c>
      <c r="B44" s="124" t="s">
        <v>192</v>
      </c>
    </row>
    <row r="45" spans="1:2" x14ac:dyDescent="0.2">
      <c r="A45" s="122"/>
    </row>
    <row r="46" spans="1:2" x14ac:dyDescent="0.2">
      <c r="A46" s="122">
        <f>A44+1</f>
        <v>3</v>
      </c>
      <c r="B46" s="284" t="s">
        <v>231</v>
      </c>
    </row>
    <row r="47" spans="1:2" x14ac:dyDescent="0.2">
      <c r="A47" s="122"/>
    </row>
    <row r="48" spans="1:2" ht="25.5" x14ac:dyDescent="0.2">
      <c r="A48" s="122">
        <f>A46+1</f>
        <v>4</v>
      </c>
      <c r="B48" s="116" t="s">
        <v>167</v>
      </c>
    </row>
    <row r="49" spans="1:2" x14ac:dyDescent="0.2">
      <c r="A49" s="122"/>
    </row>
    <row r="50" spans="1:2" ht="25.5" x14ac:dyDescent="0.2">
      <c r="A50" s="122">
        <f>A48+1</f>
        <v>5</v>
      </c>
      <c r="B50" s="116" t="s">
        <v>173</v>
      </c>
    </row>
    <row r="51" spans="1:2" x14ac:dyDescent="0.2">
      <c r="A51" s="122"/>
      <c r="B51" s="116"/>
    </row>
    <row r="52" spans="1:2" ht="51" x14ac:dyDescent="0.2">
      <c r="A52" s="122">
        <f>A50+1</f>
        <v>6</v>
      </c>
      <c r="B52" s="117" t="s">
        <v>168</v>
      </c>
    </row>
    <row r="53" spans="1:2" x14ac:dyDescent="0.2">
      <c r="A53" s="122"/>
      <c r="B53" s="116"/>
    </row>
    <row r="54" spans="1:2" x14ac:dyDescent="0.2">
      <c r="A54" s="122">
        <f>A52+1</f>
        <v>7</v>
      </c>
      <c r="B54" s="116" t="s">
        <v>174</v>
      </c>
    </row>
    <row r="55" spans="1:2" x14ac:dyDescent="0.2">
      <c r="A55" s="122"/>
    </row>
    <row r="56" spans="1:2" ht="51" x14ac:dyDescent="0.2">
      <c r="A56" s="122">
        <f>A54+1</f>
        <v>8</v>
      </c>
      <c r="B56" s="117" t="s">
        <v>170</v>
      </c>
    </row>
    <row r="57" spans="1:2" x14ac:dyDescent="0.2">
      <c r="A57" s="122"/>
      <c r="B57" s="117"/>
    </row>
    <row r="58" spans="1:2" ht="38.25" x14ac:dyDescent="0.2">
      <c r="A58" s="122">
        <f>A56+1</f>
        <v>9</v>
      </c>
      <c r="B58" s="117" t="s">
        <v>175</v>
      </c>
    </row>
    <row r="59" spans="1:2" x14ac:dyDescent="0.2">
      <c r="A59" s="122"/>
      <c r="B59" s="117"/>
    </row>
    <row r="60" spans="1:2" ht="25.5" x14ac:dyDescent="0.2">
      <c r="A60" s="122">
        <f>A58+1</f>
        <v>10</v>
      </c>
      <c r="B60" s="116" t="s">
        <v>169</v>
      </c>
    </row>
    <row r="61" spans="1:2" x14ac:dyDescent="0.2">
      <c r="A61" s="126"/>
    </row>
    <row r="62" spans="1:2" ht="25.5" x14ac:dyDescent="0.2">
      <c r="A62" s="122">
        <f>A60+1</f>
        <v>11</v>
      </c>
      <c r="B62" s="123" t="s">
        <v>193</v>
      </c>
    </row>
    <row r="63" spans="1:2" x14ac:dyDescent="0.2">
      <c r="A63" s="126"/>
      <c r="B63" s="123"/>
    </row>
    <row r="64" spans="1:2" ht="38.25" x14ac:dyDescent="0.2">
      <c r="A64" s="122">
        <f>A62+1</f>
        <v>12</v>
      </c>
      <c r="B64" s="124" t="s">
        <v>194</v>
      </c>
    </row>
    <row r="66" spans="1:2" ht="15.75" x14ac:dyDescent="0.2">
      <c r="A66" s="798" t="s">
        <v>46</v>
      </c>
      <c r="B66" s="799" t="s">
        <v>293</v>
      </c>
    </row>
    <row r="67" spans="1:2" x14ac:dyDescent="0.2">
      <c r="A67" s="800"/>
      <c r="B67" s="801"/>
    </row>
    <row r="68" spans="1:2" ht="45" x14ac:dyDescent="0.2">
      <c r="A68" s="800"/>
      <c r="B68" s="802" t="s">
        <v>294</v>
      </c>
    </row>
    <row r="69" spans="1:2" x14ac:dyDescent="0.2">
      <c r="A69" s="800"/>
      <c r="B69" s="801"/>
    </row>
    <row r="70" spans="1:2" ht="30" x14ac:dyDescent="0.2">
      <c r="A70" s="800" t="s">
        <v>295</v>
      </c>
      <c r="B70" s="801" t="s">
        <v>296</v>
      </c>
    </row>
    <row r="71" spans="1:2" x14ac:dyDescent="0.2">
      <c r="A71" s="800"/>
      <c r="B71" s="801"/>
    </row>
    <row r="72" spans="1:2" x14ac:dyDescent="0.2">
      <c r="A72" s="800" t="s">
        <v>297</v>
      </c>
      <c r="B72" s="801" t="s">
        <v>298</v>
      </c>
    </row>
    <row r="73" spans="1:2" x14ac:dyDescent="0.2">
      <c r="A73" s="800"/>
      <c r="B73" s="801"/>
    </row>
    <row r="74" spans="1:2" ht="30" x14ac:dyDescent="0.2">
      <c r="A74" s="800" t="s">
        <v>299</v>
      </c>
      <c r="B74" s="801" t="s">
        <v>300</v>
      </c>
    </row>
    <row r="75" spans="1:2" x14ac:dyDescent="0.2">
      <c r="A75" s="800"/>
      <c r="B75" s="801"/>
    </row>
    <row r="76" spans="1:2" x14ac:dyDescent="0.2">
      <c r="A76" s="800" t="s">
        <v>301</v>
      </c>
      <c r="B76" s="803" t="s">
        <v>302</v>
      </c>
    </row>
    <row r="77" spans="1:2" x14ac:dyDescent="0.2">
      <c r="A77" s="800"/>
      <c r="B77" s="801"/>
    </row>
    <row r="78" spans="1:2" ht="30" x14ac:dyDescent="0.2">
      <c r="A78" s="800" t="s">
        <v>303</v>
      </c>
      <c r="B78" s="801" t="s">
        <v>304</v>
      </c>
    </row>
    <row r="79" spans="1:2" x14ac:dyDescent="0.2">
      <c r="A79" s="800"/>
      <c r="B79" s="801"/>
    </row>
    <row r="80" spans="1:2" ht="30" x14ac:dyDescent="0.2">
      <c r="A80" s="800" t="s">
        <v>305</v>
      </c>
      <c r="B80" s="803" t="s">
        <v>306</v>
      </c>
    </row>
    <row r="81" spans="1:2" x14ac:dyDescent="0.2">
      <c r="A81" s="800"/>
      <c r="B81" s="801"/>
    </row>
    <row r="82" spans="1:2" ht="30" x14ac:dyDescent="0.2">
      <c r="A82" s="800" t="s">
        <v>307</v>
      </c>
      <c r="B82" s="801" t="s">
        <v>308</v>
      </c>
    </row>
    <row r="83" spans="1:2" x14ac:dyDescent="0.2">
      <c r="A83" s="800"/>
      <c r="B83" s="801"/>
    </row>
    <row r="84" spans="1:2" x14ac:dyDescent="0.2">
      <c r="A84" s="800"/>
      <c r="B84" s="801"/>
    </row>
    <row r="85" spans="1:2" x14ac:dyDescent="0.2">
      <c r="A85" s="800">
        <f>A64+1</f>
        <v>13</v>
      </c>
      <c r="B85" s="801" t="s">
        <v>26</v>
      </c>
    </row>
    <row r="86" spans="1:2" ht="25.5" x14ac:dyDescent="0.2">
      <c r="A86" s="800"/>
      <c r="B86" s="804" t="s">
        <v>309</v>
      </c>
    </row>
  </sheetData>
  <phoneticPr fontId="44" type="noConversion"/>
  <printOptions horizontalCentered="1"/>
  <pageMargins left="0.55118110236220474" right="0.55118110236220474" top="0.78740157480314965" bottom="0.78740157480314965" header="0.51181102362204722" footer="0.51181102362204722"/>
  <pageSetup paperSize="9" scale="65" orientation="portrait" r:id="rId1"/>
  <headerFooter alignWithMargins="0">
    <oddFooter>&amp;L&amp;8&amp;F (Rev 1 of 310805)&amp;C&amp;8&amp;A&amp;R&amp;8PRINT DATE: &amp;D</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tabColor indexed="43"/>
  </sheetPr>
  <dimension ref="A1:H62"/>
  <sheetViews>
    <sheetView zoomScaleNormal="100" zoomScaleSheetLayoutView="75" workbookViewId="0"/>
  </sheetViews>
  <sheetFormatPr defaultRowHeight="15" x14ac:dyDescent="0.2"/>
  <cols>
    <col min="1" max="1" width="8.6640625" customWidth="1"/>
    <col min="2" max="2" width="11.6640625" customWidth="1"/>
    <col min="3" max="3" width="14" bestFit="1" customWidth="1"/>
    <col min="4" max="4" width="7.109375" customWidth="1"/>
    <col min="5" max="5" width="28.109375" customWidth="1"/>
    <col min="6" max="6" width="9.33203125" customWidth="1"/>
    <col min="7" max="7" width="5.44140625" customWidth="1"/>
    <col min="8" max="8" width="9.5546875" bestFit="1" customWidth="1"/>
  </cols>
  <sheetData>
    <row r="1" spans="1:8" ht="18.75" thickTop="1" x14ac:dyDescent="0.2">
      <c r="A1" s="810" t="s">
        <v>39</v>
      </c>
      <c r="B1" s="468"/>
      <c r="C1" s="468"/>
      <c r="D1" s="468"/>
      <c r="E1" s="468"/>
      <c r="F1" s="468"/>
      <c r="G1" s="468"/>
      <c r="H1" s="469"/>
    </row>
    <row r="2" spans="1:8" ht="15.75" x14ac:dyDescent="0.2">
      <c r="A2" s="396" t="s">
        <v>262</v>
      </c>
      <c r="B2" s="470"/>
      <c r="C2" s="470"/>
      <c r="D2" s="188"/>
      <c r="E2" s="188"/>
      <c r="F2" s="470"/>
      <c r="G2" s="470"/>
      <c r="H2" s="471"/>
    </row>
    <row r="3" spans="1:8" x14ac:dyDescent="0.2">
      <c r="A3" s="472"/>
      <c r="B3" s="1390" t="s">
        <v>38</v>
      </c>
      <c r="C3" s="1390"/>
      <c r="D3" s="813">
        <f>'Input Data'!$D$20</f>
        <v>0</v>
      </c>
      <c r="E3" s="474" t="s">
        <v>197</v>
      </c>
      <c r="F3" s="808">
        <f>'Input Data'!$D$6</f>
        <v>0</v>
      </c>
      <c r="G3" s="470"/>
      <c r="H3" s="471"/>
    </row>
    <row r="4" spans="1:8" x14ac:dyDescent="0.2">
      <c r="A4" s="475" t="s">
        <v>40</v>
      </c>
      <c r="B4" s="476" t="s">
        <v>4</v>
      </c>
      <c r="C4" s="470" t="s">
        <v>41</v>
      </c>
      <c r="D4" s="473" t="s">
        <v>40</v>
      </c>
      <c r="E4" s="476" t="s">
        <v>4</v>
      </c>
      <c r="F4" s="470" t="s">
        <v>41</v>
      </c>
      <c r="G4" s="470"/>
      <c r="H4" s="471"/>
    </row>
    <row r="5" spans="1:8" x14ac:dyDescent="0.2">
      <c r="A5" s="477" t="s">
        <v>42</v>
      </c>
      <c r="B5" s="478"/>
      <c r="C5" s="478"/>
      <c r="D5" s="479" t="s">
        <v>43</v>
      </c>
      <c r="E5" s="478"/>
      <c r="F5" s="1391"/>
      <c r="G5" s="1392"/>
      <c r="H5" s="1393"/>
    </row>
    <row r="6" spans="1:8" x14ac:dyDescent="0.2">
      <c r="A6" s="477" t="s">
        <v>44</v>
      </c>
      <c r="B6" s="478"/>
      <c r="C6" s="478"/>
      <c r="D6" s="479" t="s">
        <v>45</v>
      </c>
      <c r="E6" s="480"/>
      <c r="F6" s="1391"/>
      <c r="G6" s="1392"/>
      <c r="H6" s="1393"/>
    </row>
    <row r="7" spans="1:8" x14ac:dyDescent="0.2">
      <c r="A7" s="477" t="s">
        <v>46</v>
      </c>
      <c r="B7" s="480"/>
      <c r="C7" s="478"/>
      <c r="D7" s="479" t="s">
        <v>47</v>
      </c>
      <c r="E7" s="480"/>
      <c r="F7" s="1391"/>
      <c r="G7" s="1392"/>
      <c r="H7" s="1393"/>
    </row>
    <row r="8" spans="1:8" ht="15.75" thickBot="1" x14ac:dyDescent="0.25">
      <c r="A8" s="481"/>
      <c r="B8" s="482"/>
      <c r="C8" s="482"/>
      <c r="D8" s="482"/>
      <c r="E8" s="482"/>
      <c r="F8" s="482"/>
      <c r="G8" s="482"/>
      <c r="H8" s="483"/>
    </row>
    <row r="9" spans="1:8" ht="15.75" thickTop="1" x14ac:dyDescent="0.2">
      <c r="A9" s="484" t="s">
        <v>143</v>
      </c>
      <c r="B9" s="485"/>
      <c r="C9" s="485"/>
      <c r="D9" s="485"/>
      <c r="E9" s="485"/>
      <c r="F9" s="485"/>
      <c r="G9" s="485"/>
      <c r="H9" s="486"/>
    </row>
    <row r="10" spans="1:8" ht="28.5" x14ac:dyDescent="0.2">
      <c r="A10" s="487" t="s">
        <v>4</v>
      </c>
      <c r="B10" s="488" t="s">
        <v>48</v>
      </c>
      <c r="C10" s="489" t="s">
        <v>30</v>
      </c>
      <c r="D10" s="489" t="s">
        <v>49</v>
      </c>
      <c r="E10" s="490" t="s">
        <v>50</v>
      </c>
      <c r="F10" s="489" t="s">
        <v>5</v>
      </c>
      <c r="G10" s="489" t="s">
        <v>10</v>
      </c>
      <c r="H10" s="491" t="s">
        <v>51</v>
      </c>
    </row>
    <row r="11" spans="1:8" x14ac:dyDescent="0.2">
      <c r="A11" s="492"/>
      <c r="B11" s="493"/>
      <c r="C11" s="494"/>
      <c r="D11" s="494"/>
      <c r="E11" s="494"/>
      <c r="F11" s="495"/>
      <c r="G11" s="494"/>
      <c r="H11" s="496">
        <f t="shared" ref="H11:H19" si="0">F11*G11</f>
        <v>0</v>
      </c>
    </row>
    <row r="12" spans="1:8" x14ac:dyDescent="0.2">
      <c r="A12" s="497"/>
      <c r="B12" s="498"/>
      <c r="C12" s="499"/>
      <c r="D12" s="499"/>
      <c r="E12" s="499"/>
      <c r="F12" s="500"/>
      <c r="G12" s="499"/>
      <c r="H12" s="501">
        <f t="shared" si="0"/>
        <v>0</v>
      </c>
    </row>
    <row r="13" spans="1:8" x14ac:dyDescent="0.2">
      <c r="A13" s="502"/>
      <c r="B13" s="498"/>
      <c r="C13" s="499"/>
      <c r="D13" s="499"/>
      <c r="E13" s="499"/>
      <c r="F13" s="500"/>
      <c r="G13" s="499"/>
      <c r="H13" s="501">
        <f t="shared" si="0"/>
        <v>0</v>
      </c>
    </row>
    <row r="14" spans="1:8" x14ac:dyDescent="0.2">
      <c r="A14" s="502"/>
      <c r="B14" s="498"/>
      <c r="C14" s="499"/>
      <c r="D14" s="499"/>
      <c r="E14" s="499"/>
      <c r="F14" s="500"/>
      <c r="G14" s="499"/>
      <c r="H14" s="501">
        <f t="shared" si="0"/>
        <v>0</v>
      </c>
    </row>
    <row r="15" spans="1:8" x14ac:dyDescent="0.2">
      <c r="A15" s="502"/>
      <c r="B15" s="498"/>
      <c r="C15" s="499"/>
      <c r="D15" s="499"/>
      <c r="E15" s="499"/>
      <c r="F15" s="500"/>
      <c r="G15" s="499"/>
      <c r="H15" s="501">
        <f t="shared" si="0"/>
        <v>0</v>
      </c>
    </row>
    <row r="16" spans="1:8" x14ac:dyDescent="0.2">
      <c r="A16" s="502"/>
      <c r="B16" s="498"/>
      <c r="C16" s="499"/>
      <c r="D16" s="499"/>
      <c r="E16" s="499"/>
      <c r="F16" s="500"/>
      <c r="G16" s="499"/>
      <c r="H16" s="501">
        <f t="shared" si="0"/>
        <v>0</v>
      </c>
    </row>
    <row r="17" spans="1:8" x14ac:dyDescent="0.2">
      <c r="A17" s="502"/>
      <c r="B17" s="498"/>
      <c r="C17" s="499"/>
      <c r="D17" s="499"/>
      <c r="E17" s="499"/>
      <c r="F17" s="500"/>
      <c r="G17" s="499"/>
      <c r="H17" s="501">
        <f t="shared" si="0"/>
        <v>0</v>
      </c>
    </row>
    <row r="18" spans="1:8" x14ac:dyDescent="0.2">
      <c r="A18" s="502"/>
      <c r="B18" s="498"/>
      <c r="C18" s="499"/>
      <c r="D18" s="499"/>
      <c r="E18" s="499"/>
      <c r="F18" s="500"/>
      <c r="G18" s="499"/>
      <c r="H18" s="501">
        <f t="shared" si="0"/>
        <v>0</v>
      </c>
    </row>
    <row r="19" spans="1:8" x14ac:dyDescent="0.2">
      <c r="A19" s="502"/>
      <c r="B19" s="498"/>
      <c r="C19" s="499"/>
      <c r="D19" s="499"/>
      <c r="E19" s="499"/>
      <c r="F19" s="500"/>
      <c r="G19" s="499"/>
      <c r="H19" s="501">
        <f t="shared" si="0"/>
        <v>0</v>
      </c>
    </row>
    <row r="20" spans="1:8" x14ac:dyDescent="0.2">
      <c r="A20" s="502"/>
      <c r="B20" s="498"/>
      <c r="C20" s="499"/>
      <c r="D20" s="499"/>
      <c r="E20" s="499"/>
      <c r="F20" s="500"/>
      <c r="G20" s="499"/>
      <c r="H20" s="501">
        <f>F20*G20</f>
        <v>0</v>
      </c>
    </row>
    <row r="21" spans="1:8" x14ac:dyDescent="0.2">
      <c r="A21" s="503"/>
      <c r="B21" s="504"/>
      <c r="C21" s="504"/>
      <c r="D21" s="504"/>
      <c r="E21" s="504"/>
      <c r="F21" s="504"/>
      <c r="G21" s="505" t="s">
        <v>248</v>
      </c>
      <c r="H21" s="506">
        <f>SUM(H11:H20)</f>
        <v>0</v>
      </c>
    </row>
    <row r="22" spans="1:8" x14ac:dyDescent="0.2">
      <c r="A22" s="472"/>
      <c r="B22" s="470"/>
      <c r="C22" s="470"/>
      <c r="D22" s="470"/>
      <c r="E22" s="470"/>
      <c r="F22" s="470"/>
      <c r="G22" s="470"/>
      <c r="H22" s="471"/>
    </row>
    <row r="23" spans="1:8" x14ac:dyDescent="0.2">
      <c r="A23" s="472"/>
      <c r="B23" s="470"/>
      <c r="C23" s="470"/>
      <c r="D23" s="470"/>
      <c r="E23" s="470"/>
      <c r="F23" s="470"/>
      <c r="G23" s="470"/>
      <c r="H23" s="471"/>
    </row>
    <row r="24" spans="1:8" x14ac:dyDescent="0.2">
      <c r="A24" s="507" t="s">
        <v>142</v>
      </c>
      <c r="B24" s="485"/>
      <c r="C24" s="485"/>
      <c r="D24" s="485"/>
      <c r="E24" s="485" t="s">
        <v>141</v>
      </c>
      <c r="F24" s="485"/>
      <c r="G24" s="485"/>
      <c r="H24" s="486"/>
    </row>
    <row r="25" spans="1:8" ht="30" x14ac:dyDescent="0.2">
      <c r="A25" s="508" t="s">
        <v>4</v>
      </c>
      <c r="B25" s="509" t="s">
        <v>48</v>
      </c>
      <c r="C25" s="510" t="s">
        <v>30</v>
      </c>
      <c r="D25" s="510" t="s">
        <v>49</v>
      </c>
      <c r="E25" s="511" t="s">
        <v>50</v>
      </c>
      <c r="F25" s="510" t="s">
        <v>5</v>
      </c>
      <c r="G25" s="510" t="s">
        <v>10</v>
      </c>
      <c r="H25" s="512" t="s">
        <v>51</v>
      </c>
    </row>
    <row r="26" spans="1:8" x14ac:dyDescent="0.2">
      <c r="A26" s="421"/>
      <c r="B26" s="387"/>
      <c r="C26" s="322"/>
      <c r="D26" s="322"/>
      <c r="E26" s="322"/>
      <c r="F26" s="323"/>
      <c r="G26" s="322">
        <v>5</v>
      </c>
      <c r="H26" s="415">
        <f>F26*G26</f>
        <v>0</v>
      </c>
    </row>
    <row r="27" spans="1:8" x14ac:dyDescent="0.2">
      <c r="A27" s="513"/>
      <c r="B27" s="343"/>
      <c r="C27" s="324"/>
      <c r="D27" s="324"/>
      <c r="E27" s="324"/>
      <c r="F27" s="325"/>
      <c r="G27" s="324"/>
      <c r="H27" s="407">
        <f t="shared" ref="H27:H35" si="1">F27*G27</f>
        <v>0</v>
      </c>
    </row>
    <row r="28" spans="1:8" x14ac:dyDescent="0.2">
      <c r="A28" s="422"/>
      <c r="B28" s="343"/>
      <c r="C28" s="324"/>
      <c r="D28" s="324"/>
      <c r="E28" s="324"/>
      <c r="F28" s="325"/>
      <c r="G28" s="324"/>
      <c r="H28" s="407">
        <f t="shared" si="1"/>
        <v>0</v>
      </c>
    </row>
    <row r="29" spans="1:8" x14ac:dyDescent="0.2">
      <c r="A29" s="422"/>
      <c r="B29" s="343"/>
      <c r="C29" s="324"/>
      <c r="D29" s="324"/>
      <c r="E29" s="324"/>
      <c r="F29" s="325"/>
      <c r="G29" s="324"/>
      <c r="H29" s="407">
        <f t="shared" si="1"/>
        <v>0</v>
      </c>
    </row>
    <row r="30" spans="1:8" x14ac:dyDescent="0.2">
      <c r="A30" s="422"/>
      <c r="B30" s="343"/>
      <c r="C30" s="324"/>
      <c r="D30" s="324"/>
      <c r="E30" s="324"/>
      <c r="F30" s="325"/>
      <c r="G30" s="324"/>
      <c r="H30" s="407">
        <f t="shared" si="1"/>
        <v>0</v>
      </c>
    </row>
    <row r="31" spans="1:8" x14ac:dyDescent="0.2">
      <c r="A31" s="422"/>
      <c r="B31" s="343"/>
      <c r="C31" s="324"/>
      <c r="D31" s="324"/>
      <c r="E31" s="324"/>
      <c r="F31" s="325"/>
      <c r="G31" s="324"/>
      <c r="H31" s="407">
        <f t="shared" si="1"/>
        <v>0</v>
      </c>
    </row>
    <row r="32" spans="1:8" x14ac:dyDescent="0.2">
      <c r="A32" s="422"/>
      <c r="B32" s="343"/>
      <c r="C32" s="324"/>
      <c r="D32" s="324"/>
      <c r="E32" s="324"/>
      <c r="F32" s="325"/>
      <c r="G32" s="324"/>
      <c r="H32" s="407">
        <f t="shared" si="1"/>
        <v>0</v>
      </c>
    </row>
    <row r="33" spans="1:8" x14ac:dyDescent="0.2">
      <c r="A33" s="422"/>
      <c r="B33" s="343"/>
      <c r="C33" s="324"/>
      <c r="D33" s="324"/>
      <c r="E33" s="324"/>
      <c r="F33" s="325"/>
      <c r="G33" s="324"/>
      <c r="H33" s="407">
        <f t="shared" si="1"/>
        <v>0</v>
      </c>
    </row>
    <row r="34" spans="1:8" x14ac:dyDescent="0.2">
      <c r="A34" s="422"/>
      <c r="B34" s="343"/>
      <c r="C34" s="324"/>
      <c r="D34" s="324"/>
      <c r="E34" s="324"/>
      <c r="F34" s="325"/>
      <c r="G34" s="324"/>
      <c r="H34" s="407">
        <f t="shared" si="1"/>
        <v>0</v>
      </c>
    </row>
    <row r="35" spans="1:8" x14ac:dyDescent="0.2">
      <c r="A35" s="514"/>
      <c r="B35" s="390"/>
      <c r="C35" s="389"/>
      <c r="D35" s="389"/>
      <c r="E35" s="389"/>
      <c r="F35" s="515"/>
      <c r="G35" s="389"/>
      <c r="H35" s="516">
        <f t="shared" si="1"/>
        <v>0</v>
      </c>
    </row>
    <row r="36" spans="1:8" ht="15.75" thickBot="1" x14ac:dyDescent="0.25">
      <c r="A36" s="517"/>
      <c r="B36" s="518"/>
      <c r="C36" s="519"/>
      <c r="D36" s="519"/>
      <c r="E36" s="519"/>
      <c r="F36" s="520"/>
      <c r="G36" s="519"/>
      <c r="H36" s="353">
        <f>F36*G36</f>
        <v>0</v>
      </c>
    </row>
    <row r="37" spans="1:8" ht="15.75" thickTop="1" x14ac:dyDescent="0.2">
      <c r="A37" s="521"/>
      <c r="B37" s="373"/>
      <c r="C37" s="373"/>
      <c r="D37" s="373"/>
      <c r="E37" s="373"/>
      <c r="F37" s="373"/>
      <c r="G37" s="374" t="s">
        <v>249</v>
      </c>
      <c r="H37" s="411">
        <f>SUM(H26:H36)</f>
        <v>0</v>
      </c>
    </row>
    <row r="38" spans="1:8" ht="15.75" thickBot="1" x14ac:dyDescent="0.25">
      <c r="A38" s="522"/>
      <c r="B38" s="375"/>
      <c r="C38" s="375"/>
      <c r="D38" s="375"/>
      <c r="E38" s="375"/>
      <c r="F38" s="375"/>
      <c r="G38" s="374"/>
      <c r="H38" s="523"/>
    </row>
    <row r="39" spans="1:8" x14ac:dyDescent="0.2">
      <c r="A39" s="524"/>
      <c r="B39" s="525"/>
      <c r="C39" s="525"/>
      <c r="D39" s="525"/>
      <c r="E39" s="525"/>
      <c r="F39" s="525"/>
      <c r="G39" s="526"/>
      <c r="H39" s="506"/>
    </row>
    <row r="40" spans="1:8" x14ac:dyDescent="0.2">
      <c r="A40" s="472"/>
      <c r="B40" s="470"/>
      <c r="C40" s="470"/>
      <c r="D40" s="470"/>
      <c r="E40" s="470"/>
      <c r="F40" s="470"/>
      <c r="G40" s="470"/>
      <c r="H40" s="471"/>
    </row>
    <row r="41" spans="1:8" x14ac:dyDescent="0.2">
      <c r="A41" s="484" t="s">
        <v>258</v>
      </c>
      <c r="B41" s="485"/>
      <c r="C41" s="485"/>
      <c r="D41" s="485"/>
      <c r="E41" s="485"/>
      <c r="F41" s="485"/>
      <c r="G41" s="485"/>
      <c r="H41" s="527"/>
    </row>
    <row r="42" spans="1:8" ht="30" x14ac:dyDescent="0.2">
      <c r="A42" s="508" t="s">
        <v>4</v>
      </c>
      <c r="B42" s="509" t="s">
        <v>48</v>
      </c>
      <c r="C42" s="510" t="s">
        <v>30</v>
      </c>
      <c r="D42" s="510" t="s">
        <v>49</v>
      </c>
      <c r="E42" s="511" t="s">
        <v>50</v>
      </c>
      <c r="F42" s="510" t="s">
        <v>5</v>
      </c>
      <c r="G42" s="510" t="s">
        <v>10</v>
      </c>
      <c r="H42" s="512" t="s">
        <v>51</v>
      </c>
    </row>
    <row r="43" spans="1:8" x14ac:dyDescent="0.2">
      <c r="A43" s="492"/>
      <c r="B43" s="493"/>
      <c r="C43" s="494"/>
      <c r="D43" s="494"/>
      <c r="E43" s="494"/>
      <c r="F43" s="495"/>
      <c r="G43" s="494"/>
      <c r="H43" s="496">
        <f t="shared" ref="H43:H55" si="2">F43*G43</f>
        <v>0</v>
      </c>
    </row>
    <row r="44" spans="1:8" x14ac:dyDescent="0.2">
      <c r="A44" s="497"/>
      <c r="B44" s="498"/>
      <c r="C44" s="499"/>
      <c r="D44" s="499"/>
      <c r="E44" s="499"/>
      <c r="F44" s="500"/>
      <c r="G44" s="499"/>
      <c r="H44" s="501">
        <f t="shared" si="2"/>
        <v>0</v>
      </c>
    </row>
    <row r="45" spans="1:8" x14ac:dyDescent="0.2">
      <c r="A45" s="502"/>
      <c r="B45" s="498"/>
      <c r="C45" s="499"/>
      <c r="D45" s="499"/>
      <c r="E45" s="499"/>
      <c r="F45" s="500"/>
      <c r="G45" s="499"/>
      <c r="H45" s="501">
        <f t="shared" si="2"/>
        <v>0</v>
      </c>
    </row>
    <row r="46" spans="1:8" x14ac:dyDescent="0.2">
      <c r="A46" s="502"/>
      <c r="B46" s="498"/>
      <c r="C46" s="499"/>
      <c r="D46" s="499"/>
      <c r="E46" s="499"/>
      <c r="F46" s="500"/>
      <c r="G46" s="499"/>
      <c r="H46" s="501">
        <f t="shared" si="2"/>
        <v>0</v>
      </c>
    </row>
    <row r="47" spans="1:8" x14ac:dyDescent="0.2">
      <c r="A47" s="502"/>
      <c r="B47" s="498"/>
      <c r="C47" s="499"/>
      <c r="D47" s="499"/>
      <c r="E47" s="499"/>
      <c r="F47" s="500"/>
      <c r="G47" s="499"/>
      <c r="H47" s="501">
        <f t="shared" si="2"/>
        <v>0</v>
      </c>
    </row>
    <row r="48" spans="1:8" x14ac:dyDescent="0.2">
      <c r="A48" s="502"/>
      <c r="B48" s="498"/>
      <c r="C48" s="499"/>
      <c r="D48" s="499"/>
      <c r="E48" s="499"/>
      <c r="F48" s="500"/>
      <c r="G48" s="499"/>
      <c r="H48" s="501">
        <f t="shared" si="2"/>
        <v>0</v>
      </c>
    </row>
    <row r="49" spans="1:8" x14ac:dyDescent="0.2">
      <c r="A49" s="502"/>
      <c r="B49" s="498"/>
      <c r="C49" s="499"/>
      <c r="D49" s="499"/>
      <c r="E49" s="499"/>
      <c r="F49" s="500"/>
      <c r="G49" s="499"/>
      <c r="H49" s="501">
        <f t="shared" si="2"/>
        <v>0</v>
      </c>
    </row>
    <row r="50" spans="1:8" x14ac:dyDescent="0.2">
      <c r="A50" s="502"/>
      <c r="B50" s="498"/>
      <c r="C50" s="499"/>
      <c r="D50" s="499"/>
      <c r="E50" s="499"/>
      <c r="F50" s="500"/>
      <c r="G50" s="499"/>
      <c r="H50" s="501">
        <f t="shared" si="2"/>
        <v>0</v>
      </c>
    </row>
    <row r="51" spans="1:8" x14ac:dyDescent="0.2">
      <c r="A51" s="502"/>
      <c r="B51" s="498"/>
      <c r="C51" s="499"/>
      <c r="D51" s="499"/>
      <c r="E51" s="499"/>
      <c r="F51" s="500"/>
      <c r="G51" s="499"/>
      <c r="H51" s="501">
        <f t="shared" si="2"/>
        <v>0</v>
      </c>
    </row>
    <row r="52" spans="1:8" x14ac:dyDescent="0.2">
      <c r="A52" s="502"/>
      <c r="B52" s="498"/>
      <c r="C52" s="499"/>
      <c r="D52" s="499"/>
      <c r="E52" s="499"/>
      <c r="F52" s="500"/>
      <c r="G52" s="499"/>
      <c r="H52" s="501">
        <f t="shared" si="2"/>
        <v>0</v>
      </c>
    </row>
    <row r="53" spans="1:8" x14ac:dyDescent="0.2">
      <c r="A53" s="502"/>
      <c r="B53" s="498"/>
      <c r="C53" s="499"/>
      <c r="D53" s="499"/>
      <c r="E53" s="499"/>
      <c r="F53" s="500"/>
      <c r="G53" s="499"/>
      <c r="H53" s="501">
        <f t="shared" si="2"/>
        <v>0</v>
      </c>
    </row>
    <row r="54" spans="1:8" x14ac:dyDescent="0.2">
      <c r="A54" s="502"/>
      <c r="B54" s="498"/>
      <c r="C54" s="499"/>
      <c r="D54" s="499"/>
      <c r="E54" s="499"/>
      <c r="F54" s="500"/>
      <c r="G54" s="499"/>
      <c r="H54" s="501">
        <f t="shared" si="2"/>
        <v>0</v>
      </c>
    </row>
    <row r="55" spans="1:8" x14ac:dyDescent="0.2">
      <c r="A55" s="528"/>
      <c r="B55" s="529"/>
      <c r="C55" s="530"/>
      <c r="D55" s="530"/>
      <c r="E55" s="530"/>
      <c r="F55" s="531"/>
      <c r="G55" s="530"/>
      <c r="H55" s="532">
        <f t="shared" si="2"/>
        <v>0</v>
      </c>
    </row>
    <row r="56" spans="1:8" ht="15.75" thickBot="1" x14ac:dyDescent="0.25">
      <c r="A56" s="533"/>
      <c r="B56" s="534"/>
      <c r="C56" s="535"/>
      <c r="D56" s="535"/>
      <c r="E56" s="535"/>
      <c r="F56" s="536"/>
      <c r="G56" s="535"/>
      <c r="H56" s="537">
        <f>F56*G56</f>
        <v>0</v>
      </c>
    </row>
    <row r="57" spans="1:8" ht="15.75" thickTop="1" x14ac:dyDescent="0.2">
      <c r="A57" s="503"/>
      <c r="B57" s="504"/>
      <c r="C57" s="504"/>
      <c r="D57" s="504"/>
      <c r="E57" s="504"/>
      <c r="F57" s="504"/>
      <c r="G57" s="505" t="s">
        <v>250</v>
      </c>
      <c r="H57" s="506">
        <f>SUM(H43:H56)</f>
        <v>0</v>
      </c>
    </row>
    <row r="58" spans="1:8" ht="15.75" thickBot="1" x14ac:dyDescent="0.25">
      <c r="A58" s="538"/>
      <c r="B58" s="539"/>
      <c r="C58" s="539"/>
      <c r="D58" s="539"/>
      <c r="E58" s="539"/>
      <c r="F58" s="539"/>
      <c r="G58" s="540"/>
      <c r="H58" s="541"/>
    </row>
    <row r="59" spans="1:8" ht="16.5" thickTop="1" x14ac:dyDescent="0.25">
      <c r="A59" s="57"/>
      <c r="B59" s="15"/>
      <c r="C59" s="15"/>
      <c r="D59" s="15"/>
      <c r="E59" s="15"/>
      <c r="F59" s="15"/>
      <c r="G59" s="15"/>
      <c r="H59" s="58"/>
    </row>
    <row r="60" spans="1:8" x14ac:dyDescent="0.2">
      <c r="A60" s="14"/>
      <c r="B60" s="14"/>
      <c r="C60" s="14"/>
      <c r="D60" s="14"/>
      <c r="E60" s="14"/>
      <c r="F60" s="14"/>
      <c r="G60" s="14"/>
      <c r="H60" s="14"/>
    </row>
    <row r="61" spans="1:8" ht="15.75" x14ac:dyDescent="0.25">
      <c r="A61" s="15"/>
      <c r="B61" s="15"/>
      <c r="C61" s="15"/>
      <c r="D61" s="15"/>
      <c r="E61" s="15"/>
      <c r="F61" s="15"/>
      <c r="G61" s="15"/>
      <c r="H61" s="58"/>
    </row>
    <row r="62" spans="1:8" ht="15.75" x14ac:dyDescent="0.25">
      <c r="A62" s="15"/>
      <c r="B62" s="15"/>
      <c r="C62" s="15"/>
      <c r="D62" s="15"/>
      <c r="E62" s="15"/>
      <c r="F62" s="15"/>
      <c r="G62" s="15"/>
      <c r="H62" s="58"/>
    </row>
  </sheetData>
  <mergeCells count="4">
    <mergeCell ref="B3:C3"/>
    <mergeCell ref="F5:H5"/>
    <mergeCell ref="F6:H6"/>
    <mergeCell ref="F7:H7"/>
  </mergeCells>
  <phoneticPr fontId="44" type="noConversion"/>
  <printOptions horizontalCentered="1"/>
  <pageMargins left="0.55118110236220474" right="0.55118110236220474" top="0.78740157480314965" bottom="0.78740157480314965" header="0.51181102362204722" footer="0.51181102362204722"/>
  <pageSetup paperSize="9" scale="75" orientation="portrait" horizontalDpi="300" verticalDpi="300" r:id="rId1"/>
  <headerFooter alignWithMargins="0">
    <oddFooter>&amp;L&amp;8&amp;F (Rev 1 of 310805)&amp;C&amp;8&amp;A&amp;R&amp;8PRINT DATE: &amp;D</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enableFormatConditionsCalculation="0">
    <tabColor indexed="13"/>
  </sheetPr>
  <dimension ref="A1:H62"/>
  <sheetViews>
    <sheetView zoomScaleNormal="100" zoomScaleSheetLayoutView="75" workbookViewId="0"/>
  </sheetViews>
  <sheetFormatPr defaultRowHeight="15" x14ac:dyDescent="0.2"/>
  <cols>
    <col min="1" max="1" width="9.21875" customWidth="1"/>
    <col min="3" max="3" width="19.109375" customWidth="1"/>
    <col min="4" max="4" width="10.77734375" customWidth="1"/>
    <col min="5" max="5" width="13.77734375" customWidth="1"/>
    <col min="6" max="6" width="11" customWidth="1"/>
    <col min="8" max="8" width="10.88671875" customWidth="1"/>
  </cols>
  <sheetData>
    <row r="1" spans="1:8" ht="18.75" thickTop="1" x14ac:dyDescent="0.2">
      <c r="A1" s="810" t="s">
        <v>86</v>
      </c>
      <c r="B1" s="312"/>
      <c r="C1" s="312"/>
      <c r="D1" s="312"/>
      <c r="E1" s="312"/>
      <c r="F1" s="312"/>
      <c r="G1" s="312"/>
      <c r="H1" s="313"/>
    </row>
    <row r="2" spans="1:8" ht="15.75" x14ac:dyDescent="0.2">
      <c r="A2" s="396" t="s">
        <v>262</v>
      </c>
      <c r="B2" s="188"/>
      <c r="C2" s="188"/>
      <c r="D2" s="188"/>
      <c r="E2" s="395" t="s">
        <v>263</v>
      </c>
      <c r="F2" s="188"/>
      <c r="G2" s="188"/>
      <c r="H2" s="134"/>
    </row>
    <row r="3" spans="1:8" ht="15.75" thickBot="1" x14ac:dyDescent="0.25">
      <c r="A3" s="1358" t="s">
        <v>38</v>
      </c>
      <c r="B3" s="1359"/>
      <c r="C3" s="813">
        <f>'Input Data'!$D$20</f>
        <v>0</v>
      </c>
      <c r="D3" s="354" t="s">
        <v>197</v>
      </c>
      <c r="E3" s="808">
        <f>'Input Data'!$D$6</f>
        <v>0</v>
      </c>
      <c r="F3" s="355"/>
      <c r="G3" s="355"/>
      <c r="H3" s="356"/>
    </row>
    <row r="4" spans="1:8" ht="15.75" thickTop="1" x14ac:dyDescent="0.2">
      <c r="A4" s="385"/>
      <c r="B4" s="331"/>
      <c r="C4" s="315"/>
      <c r="D4" s="315"/>
      <c r="E4" s="315"/>
      <c r="F4" s="188"/>
      <c r="G4" s="188"/>
      <c r="H4" s="134"/>
    </row>
    <row r="5" spans="1:8" x14ac:dyDescent="0.2">
      <c r="A5" s="417" t="s">
        <v>87</v>
      </c>
      <c r="B5" s="319"/>
      <c r="C5" s="319"/>
      <c r="D5" s="319"/>
      <c r="E5" s="319"/>
      <c r="F5" s="319"/>
      <c r="G5" s="319"/>
      <c r="H5" s="413"/>
    </row>
    <row r="6" spans="1:8" ht="30" x14ac:dyDescent="0.2">
      <c r="A6" s="429" t="s">
        <v>88</v>
      </c>
      <c r="B6" s="320" t="s">
        <v>48</v>
      </c>
      <c r="C6" s="339" t="s">
        <v>30</v>
      </c>
      <c r="D6" s="357"/>
      <c r="E6" s="320" t="s">
        <v>89</v>
      </c>
      <c r="F6" s="320" t="s">
        <v>90</v>
      </c>
      <c r="G6" s="320" t="s">
        <v>5</v>
      </c>
      <c r="H6" s="403" t="s">
        <v>8</v>
      </c>
    </row>
    <row r="7" spans="1:8" x14ac:dyDescent="0.2">
      <c r="A7" s="421"/>
      <c r="B7" s="322"/>
      <c r="C7" s="341"/>
      <c r="D7" s="358"/>
      <c r="E7" s="322"/>
      <c r="F7" s="322"/>
      <c r="G7" s="323"/>
      <c r="H7" s="415">
        <f t="shared" ref="H7:H16" si="0">F7*G7</f>
        <v>0</v>
      </c>
    </row>
    <row r="8" spans="1:8" x14ac:dyDescent="0.2">
      <c r="A8" s="422"/>
      <c r="B8" s="324"/>
      <c r="C8" s="343"/>
      <c r="D8" s="359"/>
      <c r="E8" s="324"/>
      <c r="F8" s="324"/>
      <c r="G8" s="325"/>
      <c r="H8" s="407">
        <f t="shared" si="0"/>
        <v>0</v>
      </c>
    </row>
    <row r="9" spans="1:8" x14ac:dyDescent="0.2">
      <c r="A9" s="422"/>
      <c r="B9" s="324"/>
      <c r="C9" s="343"/>
      <c r="D9" s="359"/>
      <c r="E9" s="324"/>
      <c r="F9" s="324"/>
      <c r="G9" s="325"/>
      <c r="H9" s="407">
        <f t="shared" si="0"/>
        <v>0</v>
      </c>
    </row>
    <row r="10" spans="1:8" x14ac:dyDescent="0.2">
      <c r="A10" s="422"/>
      <c r="B10" s="324"/>
      <c r="C10" s="343"/>
      <c r="D10" s="359"/>
      <c r="E10" s="324"/>
      <c r="F10" s="324"/>
      <c r="G10" s="325"/>
      <c r="H10" s="407">
        <f t="shared" si="0"/>
        <v>0</v>
      </c>
    </row>
    <row r="11" spans="1:8" x14ac:dyDescent="0.2">
      <c r="A11" s="422"/>
      <c r="B11" s="324"/>
      <c r="C11" s="343"/>
      <c r="D11" s="359"/>
      <c r="E11" s="324"/>
      <c r="F11" s="324"/>
      <c r="G11" s="325"/>
      <c r="H11" s="407">
        <f t="shared" si="0"/>
        <v>0</v>
      </c>
    </row>
    <row r="12" spans="1:8" x14ac:dyDescent="0.2">
      <c r="A12" s="422"/>
      <c r="B12" s="324"/>
      <c r="C12" s="343"/>
      <c r="D12" s="359"/>
      <c r="E12" s="324"/>
      <c r="F12" s="324"/>
      <c r="G12" s="325"/>
      <c r="H12" s="407">
        <f t="shared" si="0"/>
        <v>0</v>
      </c>
    </row>
    <row r="13" spans="1:8" x14ac:dyDescent="0.2">
      <c r="A13" s="422"/>
      <c r="B13" s="324"/>
      <c r="C13" s="343"/>
      <c r="D13" s="359"/>
      <c r="E13" s="324"/>
      <c r="F13" s="324"/>
      <c r="G13" s="325"/>
      <c r="H13" s="407">
        <f t="shared" si="0"/>
        <v>0</v>
      </c>
    </row>
    <row r="14" spans="1:8" x14ac:dyDescent="0.2">
      <c r="A14" s="422"/>
      <c r="B14" s="324"/>
      <c r="C14" s="343"/>
      <c r="D14" s="359"/>
      <c r="E14" s="324"/>
      <c r="F14" s="324"/>
      <c r="G14" s="325"/>
      <c r="H14" s="407">
        <f t="shared" si="0"/>
        <v>0</v>
      </c>
    </row>
    <row r="15" spans="1:8" x14ac:dyDescent="0.2">
      <c r="A15" s="422"/>
      <c r="B15" s="324"/>
      <c r="C15" s="343"/>
      <c r="D15" s="359"/>
      <c r="E15" s="324"/>
      <c r="F15" s="324"/>
      <c r="G15" s="325"/>
      <c r="H15" s="407">
        <f t="shared" si="0"/>
        <v>0</v>
      </c>
    </row>
    <row r="16" spans="1:8" ht="15.75" thickBot="1" x14ac:dyDescent="0.25">
      <c r="A16" s="423"/>
      <c r="B16" s="326"/>
      <c r="C16" s="344"/>
      <c r="D16" s="360"/>
      <c r="E16" s="326"/>
      <c r="F16" s="326"/>
      <c r="G16" s="327"/>
      <c r="H16" s="409">
        <f t="shared" si="0"/>
        <v>0</v>
      </c>
    </row>
    <row r="17" spans="1:8" x14ac:dyDescent="0.2">
      <c r="A17" s="410"/>
      <c r="B17" s="328"/>
      <c r="C17" s="328"/>
      <c r="D17" s="328"/>
      <c r="E17" s="328"/>
      <c r="F17" s="328"/>
      <c r="G17" s="329" t="s">
        <v>91</v>
      </c>
      <c r="H17" s="411">
        <f>SUM(H7:H16)</f>
        <v>0</v>
      </c>
    </row>
    <row r="18" spans="1:8" x14ac:dyDescent="0.2">
      <c r="A18" s="446"/>
      <c r="B18" s="188"/>
      <c r="C18" s="188"/>
      <c r="D18" s="188"/>
      <c r="E18" s="188"/>
      <c r="F18" s="188"/>
      <c r="G18" s="188"/>
      <c r="H18" s="134"/>
    </row>
    <row r="19" spans="1:8" x14ac:dyDescent="0.2">
      <c r="A19" s="417" t="s">
        <v>92</v>
      </c>
      <c r="B19" s="330"/>
      <c r="C19" s="330"/>
      <c r="D19" s="330"/>
      <c r="E19" s="330"/>
      <c r="F19" s="330"/>
      <c r="G19" s="330"/>
      <c r="H19" s="402"/>
    </row>
    <row r="20" spans="1:8" ht="45" x14ac:dyDescent="0.2">
      <c r="A20" s="429" t="s">
        <v>4</v>
      </c>
      <c r="B20" s="339" t="s">
        <v>48</v>
      </c>
      <c r="C20" s="361"/>
      <c r="D20" s="339" t="s">
        <v>30</v>
      </c>
      <c r="E20" s="357"/>
      <c r="F20" s="320" t="s">
        <v>93</v>
      </c>
      <c r="G20" s="320" t="s">
        <v>94</v>
      </c>
      <c r="H20" s="403" t="s">
        <v>8</v>
      </c>
    </row>
    <row r="21" spans="1:8" x14ac:dyDescent="0.2">
      <c r="A21" s="421"/>
      <c r="B21" s="341"/>
      <c r="C21" s="362"/>
      <c r="D21" s="341"/>
      <c r="E21" s="358"/>
      <c r="F21" s="363"/>
      <c r="G21" s="364"/>
      <c r="H21" s="415">
        <f t="shared" ref="H21:H30" si="1">F21*G21</f>
        <v>0</v>
      </c>
    </row>
    <row r="22" spans="1:8" x14ac:dyDescent="0.2">
      <c r="A22" s="422"/>
      <c r="B22" s="343"/>
      <c r="C22" s="365"/>
      <c r="D22" s="343"/>
      <c r="E22" s="359"/>
      <c r="F22" s="324"/>
      <c r="G22" s="335"/>
      <c r="H22" s="407">
        <f t="shared" si="1"/>
        <v>0</v>
      </c>
    </row>
    <row r="23" spans="1:8" x14ac:dyDescent="0.2">
      <c r="A23" s="422"/>
      <c r="B23" s="343"/>
      <c r="C23" s="365"/>
      <c r="D23" s="343"/>
      <c r="E23" s="359"/>
      <c r="F23" s="324"/>
      <c r="G23" s="335"/>
      <c r="H23" s="407">
        <f t="shared" si="1"/>
        <v>0</v>
      </c>
    </row>
    <row r="24" spans="1:8" x14ac:dyDescent="0.2">
      <c r="A24" s="422"/>
      <c r="B24" s="343"/>
      <c r="C24" s="365"/>
      <c r="D24" s="343"/>
      <c r="E24" s="359"/>
      <c r="F24" s="324"/>
      <c r="G24" s="335"/>
      <c r="H24" s="407">
        <f t="shared" si="1"/>
        <v>0</v>
      </c>
    </row>
    <row r="25" spans="1:8" x14ac:dyDescent="0.2">
      <c r="A25" s="422"/>
      <c r="B25" s="343"/>
      <c r="C25" s="365"/>
      <c r="D25" s="343"/>
      <c r="E25" s="359"/>
      <c r="F25" s="324"/>
      <c r="G25" s="335"/>
      <c r="H25" s="407">
        <f t="shared" si="1"/>
        <v>0</v>
      </c>
    </row>
    <row r="26" spans="1:8" x14ac:dyDescent="0.2">
      <c r="A26" s="422"/>
      <c r="B26" s="343"/>
      <c r="C26" s="365"/>
      <c r="D26" s="343"/>
      <c r="E26" s="359"/>
      <c r="F26" s="324"/>
      <c r="G26" s="335"/>
      <c r="H26" s="407">
        <f t="shared" si="1"/>
        <v>0</v>
      </c>
    </row>
    <row r="27" spans="1:8" x14ac:dyDescent="0.2">
      <c r="A27" s="422"/>
      <c r="B27" s="343"/>
      <c r="C27" s="365"/>
      <c r="D27" s="343"/>
      <c r="E27" s="359"/>
      <c r="F27" s="324"/>
      <c r="G27" s="335"/>
      <c r="H27" s="407">
        <f t="shared" si="1"/>
        <v>0</v>
      </c>
    </row>
    <row r="28" spans="1:8" x14ac:dyDescent="0.2">
      <c r="A28" s="422"/>
      <c r="B28" s="343"/>
      <c r="C28" s="365"/>
      <c r="D28" s="343"/>
      <c r="E28" s="359"/>
      <c r="F28" s="324"/>
      <c r="G28" s="335"/>
      <c r="H28" s="407">
        <f t="shared" si="1"/>
        <v>0</v>
      </c>
    </row>
    <row r="29" spans="1:8" x14ac:dyDescent="0.2">
      <c r="A29" s="422"/>
      <c r="B29" s="343"/>
      <c r="C29" s="365"/>
      <c r="D29" s="343"/>
      <c r="E29" s="359"/>
      <c r="F29" s="324"/>
      <c r="G29" s="335"/>
      <c r="H29" s="407">
        <f t="shared" si="1"/>
        <v>0</v>
      </c>
    </row>
    <row r="30" spans="1:8" ht="15.75" thickBot="1" x14ac:dyDescent="0.25">
      <c r="A30" s="423"/>
      <c r="B30" s="344"/>
      <c r="C30" s="366"/>
      <c r="D30" s="344"/>
      <c r="E30" s="360"/>
      <c r="F30" s="326"/>
      <c r="G30" s="336"/>
      <c r="H30" s="409">
        <f t="shared" si="1"/>
        <v>0</v>
      </c>
    </row>
    <row r="31" spans="1:8" x14ac:dyDescent="0.2">
      <c r="A31" s="410"/>
      <c r="B31" s="328"/>
      <c r="C31" s="328"/>
      <c r="D31" s="328"/>
      <c r="E31" s="328"/>
      <c r="F31" s="328"/>
      <c r="G31" s="329" t="s">
        <v>95</v>
      </c>
      <c r="H31" s="411">
        <f>SUM(H21:H30)</f>
        <v>0</v>
      </c>
    </row>
    <row r="32" spans="1:8" x14ac:dyDescent="0.2">
      <c r="A32" s="345"/>
      <c r="B32" s="337"/>
      <c r="C32" s="337"/>
      <c r="D32" s="337"/>
      <c r="E32" s="337"/>
      <c r="F32" s="337"/>
      <c r="G32" s="337"/>
      <c r="H32" s="542"/>
    </row>
    <row r="33" spans="1:8" x14ac:dyDescent="0.2">
      <c r="A33" s="417" t="s">
        <v>96</v>
      </c>
      <c r="B33" s="319"/>
      <c r="C33" s="319"/>
      <c r="D33" s="319"/>
      <c r="E33" s="319"/>
      <c r="F33" s="319"/>
      <c r="G33" s="319"/>
      <c r="H33" s="413"/>
    </row>
    <row r="34" spans="1:8" ht="45" x14ac:dyDescent="0.2">
      <c r="A34" s="429" t="s">
        <v>4</v>
      </c>
      <c r="B34" s="338" t="s">
        <v>48</v>
      </c>
      <c r="C34" s="357"/>
      <c r="D34" s="320" t="s">
        <v>97</v>
      </c>
      <c r="E34" s="320" t="s">
        <v>98</v>
      </c>
      <c r="F34" s="320" t="s">
        <v>99</v>
      </c>
      <c r="G34" s="320" t="s">
        <v>100</v>
      </c>
      <c r="H34" s="403" t="s">
        <v>8</v>
      </c>
    </row>
    <row r="35" spans="1:8" x14ac:dyDescent="0.2">
      <c r="A35" s="543"/>
      <c r="B35" s="367"/>
      <c r="C35" s="368"/>
      <c r="D35" s="369"/>
      <c r="E35" s="369"/>
      <c r="F35" s="369"/>
      <c r="G35" s="370"/>
      <c r="H35" s="544">
        <f>G35*E35</f>
        <v>0</v>
      </c>
    </row>
    <row r="36" spans="1:8" x14ac:dyDescent="0.2">
      <c r="A36" s="422"/>
      <c r="B36" s="343"/>
      <c r="C36" s="359"/>
      <c r="D36" s="324"/>
      <c r="E36" s="324"/>
      <c r="F36" s="324"/>
      <c r="G36" s="371"/>
      <c r="H36" s="545">
        <f t="shared" ref="H36:H42" si="2">G36*E36</f>
        <v>0</v>
      </c>
    </row>
    <row r="37" spans="1:8" x14ac:dyDescent="0.2">
      <c r="A37" s="422"/>
      <c r="B37" s="343"/>
      <c r="C37" s="359"/>
      <c r="D37" s="324"/>
      <c r="E37" s="324"/>
      <c r="F37" s="324"/>
      <c r="G37" s="371"/>
      <c r="H37" s="545">
        <f t="shared" si="2"/>
        <v>0</v>
      </c>
    </row>
    <row r="38" spans="1:8" x14ac:dyDescent="0.2">
      <c r="A38" s="422"/>
      <c r="B38" s="343"/>
      <c r="C38" s="359"/>
      <c r="D38" s="324"/>
      <c r="E38" s="324"/>
      <c r="F38" s="324"/>
      <c r="G38" s="371"/>
      <c r="H38" s="545">
        <f t="shared" si="2"/>
        <v>0</v>
      </c>
    </row>
    <row r="39" spans="1:8" x14ac:dyDescent="0.2">
      <c r="A39" s="422"/>
      <c r="B39" s="343"/>
      <c r="C39" s="359"/>
      <c r="D39" s="324"/>
      <c r="E39" s="324"/>
      <c r="F39" s="324"/>
      <c r="G39" s="371"/>
      <c r="H39" s="545">
        <f t="shared" si="2"/>
        <v>0</v>
      </c>
    </row>
    <row r="40" spans="1:8" x14ac:dyDescent="0.2">
      <c r="A40" s="422"/>
      <c r="B40" s="343"/>
      <c r="C40" s="359"/>
      <c r="D40" s="324"/>
      <c r="E40" s="324"/>
      <c r="F40" s="324"/>
      <c r="G40" s="371"/>
      <c r="H40" s="545">
        <f t="shared" si="2"/>
        <v>0</v>
      </c>
    </row>
    <row r="41" spans="1:8" x14ac:dyDescent="0.2">
      <c r="A41" s="422"/>
      <c r="B41" s="343"/>
      <c r="C41" s="359"/>
      <c r="D41" s="324"/>
      <c r="E41" s="324"/>
      <c r="F41" s="324"/>
      <c r="G41" s="371"/>
      <c r="H41" s="545">
        <f t="shared" si="2"/>
        <v>0</v>
      </c>
    </row>
    <row r="42" spans="1:8" ht="15.75" thickBot="1" x14ac:dyDescent="0.25">
      <c r="A42" s="423"/>
      <c r="B42" s="344"/>
      <c r="C42" s="360"/>
      <c r="D42" s="326"/>
      <c r="E42" s="326"/>
      <c r="F42" s="326"/>
      <c r="G42" s="372"/>
      <c r="H42" s="546">
        <f t="shared" si="2"/>
        <v>0</v>
      </c>
    </row>
    <row r="43" spans="1:8" x14ac:dyDescent="0.2">
      <c r="A43" s="521"/>
      <c r="B43" s="373"/>
      <c r="C43" s="373"/>
      <c r="D43" s="373"/>
      <c r="E43" s="373"/>
      <c r="F43" s="373"/>
      <c r="G43" s="374" t="s">
        <v>101</v>
      </c>
      <c r="H43" s="547">
        <f>SUM(H35:H42)</f>
        <v>0</v>
      </c>
    </row>
    <row r="44" spans="1:8" x14ac:dyDescent="0.2">
      <c r="A44" s="345"/>
      <c r="B44" s="337"/>
      <c r="C44" s="337"/>
      <c r="D44" s="337"/>
      <c r="E44" s="337"/>
      <c r="F44" s="337"/>
      <c r="G44" s="347"/>
      <c r="H44" s="548"/>
    </row>
    <row r="45" spans="1:8" x14ac:dyDescent="0.2">
      <c r="A45" s="522"/>
      <c r="B45" s="375"/>
      <c r="C45" s="375"/>
      <c r="D45" s="375"/>
      <c r="E45" s="375"/>
      <c r="F45" s="375"/>
      <c r="G45" s="376"/>
      <c r="H45" s="548"/>
    </row>
    <row r="46" spans="1:8" x14ac:dyDescent="0.2">
      <c r="A46" s="446"/>
      <c r="B46" s="188"/>
      <c r="C46" s="188"/>
      <c r="D46" s="188"/>
      <c r="E46" s="188"/>
      <c r="F46" s="188"/>
      <c r="G46" s="188"/>
      <c r="H46" s="134"/>
    </row>
    <row r="47" spans="1:8" x14ac:dyDescent="0.2">
      <c r="A47" s="417" t="s">
        <v>102</v>
      </c>
      <c r="B47" s="319"/>
      <c r="C47" s="319"/>
      <c r="D47" s="319"/>
      <c r="E47" s="319"/>
      <c r="F47" s="319"/>
      <c r="G47" s="319"/>
      <c r="H47" s="413"/>
    </row>
    <row r="48" spans="1:8" ht="45" x14ac:dyDescent="0.2">
      <c r="A48" s="420" t="s">
        <v>4</v>
      </c>
      <c r="B48" s="338" t="s">
        <v>41</v>
      </c>
      <c r="C48" s="377"/>
      <c r="D48" s="320" t="s">
        <v>103</v>
      </c>
      <c r="E48" s="320" t="s">
        <v>104</v>
      </c>
      <c r="F48" s="320" t="s">
        <v>105</v>
      </c>
      <c r="G48" s="320" t="s">
        <v>106</v>
      </c>
      <c r="H48" s="403" t="s">
        <v>51</v>
      </c>
    </row>
    <row r="49" spans="1:8" x14ac:dyDescent="0.2">
      <c r="A49" s="421"/>
      <c r="B49" s="341"/>
      <c r="C49" s="378"/>
      <c r="D49" s="322"/>
      <c r="E49" s="322"/>
      <c r="F49" s="322"/>
      <c r="G49" s="363"/>
      <c r="H49" s="549">
        <f>G49*F49</f>
        <v>0</v>
      </c>
    </row>
    <row r="50" spans="1:8" x14ac:dyDescent="0.2">
      <c r="A50" s="422"/>
      <c r="B50" s="343"/>
      <c r="C50" s="379"/>
      <c r="D50" s="343"/>
      <c r="E50" s="324"/>
      <c r="F50" s="324"/>
      <c r="G50" s="371"/>
      <c r="H50" s="545"/>
    </row>
    <row r="51" spans="1:8" x14ac:dyDescent="0.2">
      <c r="A51" s="422"/>
      <c r="B51" s="343"/>
      <c r="C51" s="379"/>
      <c r="D51" s="343"/>
      <c r="E51" s="324"/>
      <c r="F51" s="324"/>
      <c r="G51" s="371"/>
      <c r="H51" s="545"/>
    </row>
    <row r="52" spans="1:8" x14ac:dyDescent="0.2">
      <c r="A52" s="422"/>
      <c r="B52" s="343"/>
      <c r="C52" s="379"/>
      <c r="D52" s="343"/>
      <c r="E52" s="324"/>
      <c r="F52" s="324"/>
      <c r="G52" s="371"/>
      <c r="H52" s="545"/>
    </row>
    <row r="53" spans="1:8" x14ac:dyDescent="0.2">
      <c r="A53" s="422"/>
      <c r="B53" s="343"/>
      <c r="C53" s="379"/>
      <c r="D53" s="343"/>
      <c r="E53" s="324"/>
      <c r="F53" s="324"/>
      <c r="G53" s="371"/>
      <c r="H53" s="545"/>
    </row>
    <row r="54" spans="1:8" x14ac:dyDescent="0.2">
      <c r="A54" s="422"/>
      <c r="B54" s="343"/>
      <c r="C54" s="379"/>
      <c r="D54" s="343"/>
      <c r="E54" s="324"/>
      <c r="F54" s="324"/>
      <c r="G54" s="371"/>
      <c r="H54" s="545"/>
    </row>
    <row r="55" spans="1:8" ht="15.75" thickBot="1" x14ac:dyDescent="0.25">
      <c r="A55" s="423"/>
      <c r="B55" s="344"/>
      <c r="C55" s="380"/>
      <c r="D55" s="344"/>
      <c r="E55" s="324"/>
      <c r="F55" s="326"/>
      <c r="G55" s="372"/>
      <c r="H55" s="394"/>
    </row>
    <row r="56" spans="1:8" x14ac:dyDescent="0.2">
      <c r="A56" s="410"/>
      <c r="B56" s="328"/>
      <c r="C56" s="328"/>
      <c r="D56" s="328"/>
      <c r="E56" s="381"/>
      <c r="F56" s="328"/>
      <c r="G56" s="329" t="s">
        <v>107</v>
      </c>
      <c r="H56" s="411">
        <f>SUM(H49:H55)</f>
        <v>0</v>
      </c>
    </row>
    <row r="57" spans="1:8" x14ac:dyDescent="0.2">
      <c r="A57" s="345"/>
      <c r="B57" s="337"/>
      <c r="C57" s="337"/>
      <c r="D57" s="337"/>
      <c r="E57" s="382"/>
      <c r="F57" s="337"/>
      <c r="G57" s="328"/>
      <c r="H57" s="412"/>
    </row>
    <row r="58" spans="1:8" ht="15.75" thickBot="1" x14ac:dyDescent="0.25">
      <c r="A58" s="345"/>
      <c r="B58" s="337"/>
      <c r="C58" s="337"/>
      <c r="D58" s="337"/>
      <c r="E58" s="382"/>
      <c r="F58" s="337"/>
      <c r="G58" s="347" t="s">
        <v>252</v>
      </c>
      <c r="H58" s="412">
        <f>H17+IF(AND(H31&gt;0,H17&gt;0),0,H31)+(H45+H56)</f>
        <v>0</v>
      </c>
    </row>
    <row r="59" spans="1:8" ht="15.75" thickTop="1" x14ac:dyDescent="0.2">
      <c r="A59" s="383" t="str">
        <f>IF(AND(H31&gt;0,H17&gt;0),"You cannot claim for both Part Time and Full Time supervision","")</f>
        <v/>
      </c>
      <c r="B59" s="349"/>
      <c r="C59" s="349"/>
      <c r="D59" s="349"/>
      <c r="E59" s="349"/>
      <c r="F59" s="349"/>
      <c r="G59" s="350" t="s">
        <v>252</v>
      </c>
      <c r="H59" s="384">
        <f>H58/1.14</f>
        <v>0</v>
      </c>
    </row>
    <row r="60" spans="1:8" ht="15.75" thickBot="1" x14ac:dyDescent="0.25">
      <c r="A60" s="345"/>
      <c r="B60" s="337"/>
      <c r="C60" s="337"/>
      <c r="D60" s="337"/>
      <c r="E60" s="337"/>
      <c r="F60" s="337"/>
      <c r="G60" s="347"/>
      <c r="H60" s="394"/>
    </row>
    <row r="61" spans="1:8" ht="15.75" thickBot="1" x14ac:dyDescent="0.25">
      <c r="A61" s="351"/>
      <c r="B61" s="346"/>
      <c r="C61" s="346"/>
      <c r="D61" s="346"/>
      <c r="E61" s="346"/>
      <c r="F61" s="346"/>
      <c r="G61" s="352"/>
      <c r="H61" s="353"/>
    </row>
    <row r="62" spans="1:8" ht="15.75" thickTop="1" x14ac:dyDescent="0.2"/>
  </sheetData>
  <mergeCells count="1">
    <mergeCell ref="A3:B3"/>
  </mergeCells>
  <phoneticPr fontId="44" type="noConversion"/>
  <printOptions horizontalCentered="1"/>
  <pageMargins left="0.55118110236220474" right="0.55118110236220474" top="0.78740157480314965" bottom="0.78740157480314965" header="0.51181102362204722" footer="0.51181102362204722"/>
  <pageSetup paperSize="9" scale="70" orientation="portrait" horizontalDpi="300" verticalDpi="300" r:id="rId1"/>
  <headerFooter alignWithMargins="0">
    <oddFooter>&amp;L&amp;8&amp;F (Rev 1 of 310805)&amp;C&amp;8&amp;A&amp;R&amp;8PRINT DATE: &amp;D</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26"/>
  </sheetPr>
  <dimension ref="A1:I24"/>
  <sheetViews>
    <sheetView zoomScaleNormal="75" zoomScaleSheetLayoutView="75" workbookViewId="0"/>
  </sheetViews>
  <sheetFormatPr defaultRowHeight="15" x14ac:dyDescent="0.2"/>
  <cols>
    <col min="1" max="1" width="9.33203125" bestFit="1" customWidth="1"/>
    <col min="5" max="5" width="10" customWidth="1"/>
    <col min="9" max="9" width="9" bestFit="1" customWidth="1"/>
  </cols>
  <sheetData>
    <row r="1" spans="1:9" ht="18.75" thickTop="1" x14ac:dyDescent="0.2">
      <c r="A1" s="810" t="s">
        <v>110</v>
      </c>
      <c r="B1" s="312"/>
      <c r="C1" s="312"/>
      <c r="D1" s="312"/>
      <c r="E1" s="312"/>
      <c r="F1" s="312"/>
      <c r="G1" s="312"/>
      <c r="H1" s="312"/>
      <c r="I1" s="313"/>
    </row>
    <row r="2" spans="1:9" ht="15.75" x14ac:dyDescent="0.2">
      <c r="A2" s="396" t="s">
        <v>262</v>
      </c>
      <c r="B2" s="188"/>
      <c r="C2" s="188"/>
      <c r="D2" s="188"/>
      <c r="E2" s="188"/>
      <c r="F2" s="188"/>
      <c r="G2" s="188"/>
      <c r="H2" s="188"/>
      <c r="I2" s="134"/>
    </row>
    <row r="3" spans="1:9" x14ac:dyDescent="0.2">
      <c r="A3" s="1388" t="s">
        <v>38</v>
      </c>
      <c r="B3" s="1389"/>
      <c r="C3" s="813">
        <f>'Input Data'!$D$20</f>
        <v>0</v>
      </c>
      <c r="D3" s="188"/>
      <c r="E3" s="314" t="s">
        <v>197</v>
      </c>
      <c r="F3" s="808">
        <f>'Input Data'!$D$6</f>
        <v>0</v>
      </c>
      <c r="G3" s="188"/>
      <c r="H3" s="188"/>
      <c r="I3" s="134"/>
    </row>
    <row r="4" spans="1:9" ht="15.75" thickBot="1" x14ac:dyDescent="0.25">
      <c r="A4" s="386"/>
      <c r="B4" s="355"/>
      <c r="C4" s="355"/>
      <c r="D4" s="355"/>
      <c r="E4" s="355"/>
      <c r="F4" s="355"/>
      <c r="G4" s="355"/>
      <c r="H4" s="355"/>
      <c r="I4" s="356"/>
    </row>
    <row r="5" spans="1:9" ht="15.75" thickTop="1" x14ac:dyDescent="0.2">
      <c r="A5" s="446"/>
      <c r="B5" s="188"/>
      <c r="C5" s="188"/>
      <c r="D5" s="188"/>
      <c r="E5" s="188"/>
      <c r="F5" s="188"/>
      <c r="G5" s="188"/>
      <c r="H5" s="188"/>
      <c r="I5" s="134"/>
    </row>
    <row r="6" spans="1:9" x14ac:dyDescent="0.2">
      <c r="A6" s="401" t="s">
        <v>111</v>
      </c>
      <c r="B6" s="319"/>
      <c r="C6" s="319"/>
      <c r="D6" s="319"/>
      <c r="E6" s="319"/>
      <c r="F6" s="319"/>
      <c r="G6" s="319"/>
      <c r="H6" s="319"/>
      <c r="I6" s="413"/>
    </row>
    <row r="7" spans="1:9" ht="30" x14ac:dyDescent="0.2">
      <c r="A7" s="429" t="s">
        <v>4</v>
      </c>
      <c r="B7" s="1394" t="s">
        <v>112</v>
      </c>
      <c r="C7" s="1395"/>
      <c r="D7" s="1396"/>
      <c r="E7" s="320" t="s">
        <v>113</v>
      </c>
      <c r="F7" s="1394" t="s">
        <v>41</v>
      </c>
      <c r="G7" s="1395"/>
      <c r="H7" s="1396"/>
      <c r="I7" s="403" t="s">
        <v>51</v>
      </c>
    </row>
    <row r="8" spans="1:9" x14ac:dyDescent="0.2">
      <c r="A8" s="550"/>
      <c r="B8" s="1378"/>
      <c r="C8" s="1387"/>
      <c r="D8" s="1379"/>
      <c r="E8" s="388"/>
      <c r="F8" s="1378"/>
      <c r="G8" s="1387"/>
      <c r="H8" s="1379"/>
      <c r="I8" s="551"/>
    </row>
    <row r="9" spans="1:9" x14ac:dyDescent="0.2">
      <c r="A9" s="422"/>
      <c r="B9" s="1360"/>
      <c r="C9" s="1381"/>
      <c r="D9" s="1361"/>
      <c r="E9" s="324"/>
      <c r="F9" s="1360"/>
      <c r="G9" s="1381"/>
      <c r="H9" s="1361"/>
      <c r="I9" s="552"/>
    </row>
    <row r="10" spans="1:9" x14ac:dyDescent="0.2">
      <c r="A10" s="422"/>
      <c r="B10" s="1360"/>
      <c r="C10" s="1381"/>
      <c r="D10" s="1361"/>
      <c r="E10" s="324"/>
      <c r="F10" s="1360"/>
      <c r="G10" s="1381"/>
      <c r="H10" s="1361"/>
      <c r="I10" s="552"/>
    </row>
    <row r="11" spans="1:9" x14ac:dyDescent="0.2">
      <c r="A11" s="422"/>
      <c r="B11" s="1360"/>
      <c r="C11" s="1381"/>
      <c r="D11" s="1361"/>
      <c r="E11" s="324"/>
      <c r="F11" s="1360"/>
      <c r="G11" s="1381"/>
      <c r="H11" s="1361"/>
      <c r="I11" s="552"/>
    </row>
    <row r="12" spans="1:9" x14ac:dyDescent="0.2">
      <c r="A12" s="422"/>
      <c r="B12" s="1360"/>
      <c r="C12" s="1381"/>
      <c r="D12" s="1361"/>
      <c r="E12" s="324"/>
      <c r="F12" s="1360"/>
      <c r="G12" s="1381"/>
      <c r="H12" s="1361"/>
      <c r="I12" s="552"/>
    </row>
    <row r="13" spans="1:9" x14ac:dyDescent="0.2">
      <c r="A13" s="422"/>
      <c r="B13" s="1360"/>
      <c r="C13" s="1381"/>
      <c r="D13" s="1361"/>
      <c r="E13" s="324"/>
      <c r="F13" s="1360"/>
      <c r="G13" s="1381"/>
      <c r="H13" s="1361"/>
      <c r="I13" s="552"/>
    </row>
    <row r="14" spans="1:9" x14ac:dyDescent="0.2">
      <c r="A14" s="422"/>
      <c r="B14" s="1360"/>
      <c r="C14" s="1381"/>
      <c r="D14" s="1361"/>
      <c r="E14" s="324"/>
      <c r="F14" s="1360"/>
      <c r="G14" s="1381"/>
      <c r="H14" s="1361"/>
      <c r="I14" s="552"/>
    </row>
    <row r="15" spans="1:9" x14ac:dyDescent="0.2">
      <c r="A15" s="422"/>
      <c r="B15" s="1360"/>
      <c r="C15" s="1381"/>
      <c r="D15" s="1361"/>
      <c r="E15" s="324"/>
      <c r="F15" s="1360"/>
      <c r="G15" s="1381"/>
      <c r="H15" s="1361"/>
      <c r="I15" s="552"/>
    </row>
    <row r="16" spans="1:9" x14ac:dyDescent="0.2">
      <c r="A16" s="422"/>
      <c r="B16" s="1360"/>
      <c r="C16" s="1381"/>
      <c r="D16" s="1361"/>
      <c r="E16" s="324"/>
      <c r="F16" s="1360"/>
      <c r="G16" s="1381"/>
      <c r="H16" s="1361"/>
      <c r="I16" s="552"/>
    </row>
    <row r="17" spans="1:9" ht="15.75" thickBot="1" x14ac:dyDescent="0.25">
      <c r="A17" s="514"/>
      <c r="B17" s="1362"/>
      <c r="C17" s="1383"/>
      <c r="D17" s="1363"/>
      <c r="E17" s="389"/>
      <c r="F17" s="1362"/>
      <c r="G17" s="1383"/>
      <c r="H17" s="1363"/>
      <c r="I17" s="553"/>
    </row>
    <row r="18" spans="1:9" x14ac:dyDescent="0.2">
      <c r="A18" s="410"/>
      <c r="B18" s="328"/>
      <c r="C18" s="328"/>
      <c r="D18" s="328"/>
      <c r="E18" s="328"/>
      <c r="F18" s="328"/>
      <c r="G18" s="328"/>
      <c r="H18" s="329" t="s">
        <v>116</v>
      </c>
      <c r="I18" s="642">
        <f>SUM(I8:I17)</f>
        <v>0</v>
      </c>
    </row>
    <row r="19" spans="1:9" ht="15.75" thickBot="1" x14ac:dyDescent="0.25">
      <c r="A19" s="345"/>
      <c r="B19" s="337"/>
      <c r="C19" s="337"/>
      <c r="D19" s="337"/>
      <c r="E19" s="337"/>
      <c r="F19" s="337"/>
      <c r="G19" s="337"/>
      <c r="H19" s="643" t="s">
        <v>276</v>
      </c>
      <c r="I19" s="644">
        <v>0</v>
      </c>
    </row>
    <row r="20" spans="1:9" ht="16.5" thickTop="1" thickBot="1" x14ac:dyDescent="0.25">
      <c r="A20" s="446"/>
      <c r="B20" s="188"/>
      <c r="C20" s="188"/>
      <c r="D20" s="188"/>
      <c r="E20" s="188"/>
      <c r="F20" s="188"/>
      <c r="G20" s="188"/>
      <c r="H20" s="337" t="s">
        <v>277</v>
      </c>
      <c r="I20" s="645">
        <f>I18-I19</f>
        <v>0</v>
      </c>
    </row>
    <row r="21" spans="1:9" x14ac:dyDescent="0.2">
      <c r="A21" s="554" t="s">
        <v>117</v>
      </c>
      <c r="B21" s="319"/>
      <c r="C21" s="319"/>
      <c r="D21" s="319"/>
      <c r="E21" s="319"/>
      <c r="F21" s="319"/>
      <c r="G21" s="319"/>
      <c r="H21" s="319"/>
      <c r="I21" s="413"/>
    </row>
    <row r="22" spans="1:9" x14ac:dyDescent="0.2">
      <c r="A22" s="385" t="s">
        <v>118</v>
      </c>
      <c r="B22" s="188" t="s">
        <v>114</v>
      </c>
      <c r="C22" s="188"/>
      <c r="D22" s="331" t="s">
        <v>119</v>
      </c>
      <c r="E22" s="188" t="s">
        <v>115</v>
      </c>
      <c r="F22" s="331"/>
      <c r="G22" s="391" t="s">
        <v>120</v>
      </c>
      <c r="H22" s="188"/>
      <c r="I22" s="134"/>
    </row>
    <row r="23" spans="1:9" ht="15.75" thickBot="1" x14ac:dyDescent="0.25">
      <c r="A23" s="577" t="s">
        <v>121</v>
      </c>
      <c r="B23" s="355" t="s">
        <v>122</v>
      </c>
      <c r="C23" s="355"/>
      <c r="D23" s="578" t="s">
        <v>123</v>
      </c>
      <c r="E23" s="355" t="s">
        <v>124</v>
      </c>
      <c r="F23" s="578"/>
      <c r="G23" s="578" t="s">
        <v>125</v>
      </c>
      <c r="H23" s="355"/>
      <c r="I23" s="356"/>
    </row>
    <row r="24" spans="1:9" ht="15.75" thickTop="1" x14ac:dyDescent="0.2"/>
  </sheetData>
  <mergeCells count="23">
    <mergeCell ref="B9:D9"/>
    <mergeCell ref="F9:H9"/>
    <mergeCell ref="A3:B3"/>
    <mergeCell ref="B7:D7"/>
    <mergeCell ref="F7:H7"/>
    <mergeCell ref="B8:D8"/>
    <mergeCell ref="F8:H8"/>
    <mergeCell ref="B10:D10"/>
    <mergeCell ref="F10:H10"/>
    <mergeCell ref="B11:D11"/>
    <mergeCell ref="F11:H11"/>
    <mergeCell ref="B12:D12"/>
    <mergeCell ref="F12:H12"/>
    <mergeCell ref="B13:D13"/>
    <mergeCell ref="F13:H13"/>
    <mergeCell ref="B14:D14"/>
    <mergeCell ref="F14:H14"/>
    <mergeCell ref="B17:D17"/>
    <mergeCell ref="F17:H17"/>
    <mergeCell ref="B15:D15"/>
    <mergeCell ref="F15:H15"/>
    <mergeCell ref="B16:D16"/>
    <mergeCell ref="F16:H16"/>
  </mergeCells>
  <phoneticPr fontId="44" type="noConversion"/>
  <printOptions horizontalCentered="1"/>
  <pageMargins left="0.55118110236220474" right="0.55118110236220474" top="0.78740157480314965" bottom="0.78740157480314965" header="0.51181102362204722" footer="0.51181102362204722"/>
  <pageSetup paperSize="9" scale="80" orientation="portrait" horizontalDpi="300" verticalDpi="300" r:id="rId1"/>
  <headerFooter alignWithMargins="0">
    <oddFooter>&amp;L&amp;8&amp;F (Rev 1 of 310805)&amp;C&amp;8&amp;A&amp;R&amp;8PRINT DATE: &amp;D</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workbookViewId="0">
      <selection activeCell="F24" sqref="F24"/>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1094"/>
      <c r="B1" s="817"/>
      <c r="C1" s="817"/>
      <c r="D1" s="817"/>
      <c r="E1" s="817"/>
      <c r="F1" s="817"/>
      <c r="G1" s="817"/>
      <c r="H1" s="817"/>
      <c r="I1" s="817"/>
      <c r="J1" s="817"/>
      <c r="K1" s="817" t="s">
        <v>432</v>
      </c>
      <c r="L1" s="820"/>
    </row>
    <row r="2" spans="1:12" ht="15.75" x14ac:dyDescent="0.25">
      <c r="A2" s="1095"/>
      <c r="B2" s="823"/>
      <c r="C2" s="823"/>
      <c r="D2" s="823"/>
      <c r="E2" s="823"/>
      <c r="F2" s="1096" t="s">
        <v>433</v>
      </c>
      <c r="G2" s="823"/>
      <c r="H2" s="823"/>
      <c r="I2" s="823"/>
      <c r="J2" s="823"/>
      <c r="K2" s="823"/>
      <c r="L2" s="1097"/>
    </row>
    <row r="3" spans="1:12" x14ac:dyDescent="0.2">
      <c r="A3" s="1095"/>
      <c r="B3" s="823"/>
      <c r="C3" s="823"/>
      <c r="D3" s="823"/>
      <c r="E3" s="823"/>
      <c r="F3" s="823"/>
      <c r="G3" s="823"/>
      <c r="H3" s="823"/>
      <c r="I3" s="823"/>
      <c r="J3" s="823"/>
      <c r="K3" s="823"/>
      <c r="L3" s="825"/>
    </row>
    <row r="4" spans="1:12" x14ac:dyDescent="0.2">
      <c r="A4" s="1095"/>
      <c r="B4" s="823"/>
      <c r="C4" s="823"/>
      <c r="D4" s="823"/>
      <c r="E4" s="823"/>
      <c r="F4" s="1098" t="s">
        <v>434</v>
      </c>
      <c r="G4" s="1099"/>
      <c r="H4" s="823"/>
      <c r="I4" s="823"/>
      <c r="J4" s="890" t="s">
        <v>4</v>
      </c>
      <c r="K4" s="823" t="s">
        <v>321</v>
      </c>
      <c r="L4" s="1100"/>
    </row>
    <row r="5" spans="1:12" x14ac:dyDescent="0.2">
      <c r="A5" s="1095"/>
      <c r="B5" s="823"/>
      <c r="C5" s="823"/>
      <c r="D5" s="823"/>
      <c r="E5" s="823"/>
      <c r="F5" s="823"/>
      <c r="G5" s="823"/>
      <c r="H5" s="823"/>
      <c r="I5" s="823"/>
      <c r="J5" s="823"/>
      <c r="K5" s="823"/>
      <c r="L5" s="1101"/>
    </row>
    <row r="6" spans="1:12" x14ac:dyDescent="0.2">
      <c r="A6" s="1095"/>
      <c r="B6" s="833" t="s">
        <v>435</v>
      </c>
      <c r="C6" s="823"/>
      <c r="D6" s="833" t="s">
        <v>321</v>
      </c>
      <c r="E6" s="1411"/>
      <c r="F6" s="1412"/>
      <c r="G6" s="1412"/>
      <c r="H6" s="1412"/>
      <c r="I6" s="1412"/>
      <c r="J6" s="1412"/>
      <c r="K6" s="1412"/>
      <c r="L6" s="1413"/>
    </row>
    <row r="7" spans="1:12" x14ac:dyDescent="0.2">
      <c r="A7" s="1095"/>
      <c r="B7" s="833"/>
      <c r="C7" s="823"/>
      <c r="D7" s="833"/>
      <c r="E7" s="1414"/>
      <c r="F7" s="1414"/>
      <c r="G7" s="1414"/>
      <c r="H7" s="1414"/>
      <c r="I7" s="1414"/>
      <c r="J7" s="1414"/>
      <c r="K7" s="1414"/>
      <c r="L7" s="1415"/>
    </row>
    <row r="8" spans="1:12" x14ac:dyDescent="0.2">
      <c r="A8" s="1095"/>
      <c r="B8" s="833"/>
      <c r="C8" s="823"/>
      <c r="D8" s="833"/>
      <c r="E8" s="1102"/>
      <c r="F8" s="1103"/>
      <c r="G8" s="1103"/>
      <c r="H8" s="1103"/>
      <c r="I8" s="1103"/>
      <c r="J8" s="1103"/>
      <c r="K8" s="1103"/>
      <c r="L8" s="1104"/>
    </row>
    <row r="9" spans="1:12" x14ac:dyDescent="0.2">
      <c r="A9" s="1095"/>
      <c r="B9" s="823"/>
      <c r="C9" s="823"/>
      <c r="D9" s="823"/>
      <c r="E9" s="1105" t="s">
        <v>436</v>
      </c>
      <c r="F9" s="1106"/>
      <c r="G9" s="1107"/>
      <c r="H9" s="1108"/>
      <c r="I9" s="1107"/>
      <c r="K9" s="1107"/>
      <c r="L9" s="1101"/>
    </row>
    <row r="10" spans="1:12" x14ac:dyDescent="0.2">
      <c r="A10" s="1095"/>
      <c r="B10" s="823"/>
      <c r="C10" s="1109"/>
      <c r="D10" s="823"/>
      <c r="E10" s="1110"/>
      <c r="F10" s="1111"/>
      <c r="G10" s="1111"/>
      <c r="H10" s="1111"/>
      <c r="I10" s="1111"/>
      <c r="J10" s="1111"/>
      <c r="K10" s="834"/>
      <c r="L10" s="1112"/>
    </row>
    <row r="11" spans="1:12" x14ac:dyDescent="0.2">
      <c r="A11" s="1095"/>
      <c r="B11" s="833" t="s">
        <v>437</v>
      </c>
      <c r="C11" s="823"/>
      <c r="D11" s="833" t="s">
        <v>321</v>
      </c>
      <c r="E11" s="1416"/>
      <c r="F11" s="1417"/>
      <c r="G11" s="1417"/>
      <c r="H11" s="1417"/>
      <c r="I11" s="1417"/>
      <c r="J11" s="1417"/>
      <c r="K11" s="1417"/>
      <c r="L11" s="1418"/>
    </row>
    <row r="12" spans="1:12" x14ac:dyDescent="0.2">
      <c r="A12" s="1095"/>
      <c r="B12" s="833" t="s">
        <v>438</v>
      </c>
      <c r="C12" s="823"/>
      <c r="D12" s="823"/>
      <c r="E12" s="1419"/>
      <c r="F12" s="1420"/>
      <c r="G12" s="1420"/>
      <c r="H12" s="1420"/>
      <c r="I12" s="1420"/>
      <c r="J12" s="1420"/>
      <c r="K12" s="823" t="s">
        <v>439</v>
      </c>
      <c r="L12" s="1113"/>
    </row>
    <row r="13" spans="1:12" x14ac:dyDescent="0.2">
      <c r="A13" s="1095"/>
      <c r="B13" s="833" t="s">
        <v>440</v>
      </c>
      <c r="C13" s="823"/>
      <c r="D13" s="833" t="s">
        <v>321</v>
      </c>
      <c r="E13" s="1114"/>
      <c r="F13" s="834"/>
      <c r="G13" s="823"/>
      <c r="H13" s="1098" t="s">
        <v>441</v>
      </c>
      <c r="I13" s="892" t="s">
        <v>321</v>
      </c>
      <c r="J13" s="1114"/>
      <c r="K13" s="834"/>
      <c r="L13" s="825"/>
    </row>
    <row r="14" spans="1:12" x14ac:dyDescent="0.2">
      <c r="A14" s="1095"/>
      <c r="B14" s="823"/>
      <c r="C14" s="823"/>
      <c r="D14" s="823"/>
      <c r="E14" s="823"/>
      <c r="F14" s="823"/>
      <c r="G14" s="823"/>
      <c r="H14" s="823"/>
      <c r="I14" s="823"/>
      <c r="J14" s="823"/>
      <c r="K14" s="823"/>
      <c r="L14" s="825"/>
    </row>
    <row r="15" spans="1:12" x14ac:dyDescent="0.2">
      <c r="A15" s="1095"/>
      <c r="B15" s="833" t="s">
        <v>442</v>
      </c>
      <c r="C15" s="823"/>
      <c r="D15" s="833" t="s">
        <v>321</v>
      </c>
      <c r="E15" s="1114"/>
      <c r="F15" s="834"/>
      <c r="G15" s="823"/>
      <c r="H15" s="1098" t="s">
        <v>443</v>
      </c>
      <c r="I15" s="892" t="s">
        <v>321</v>
      </c>
      <c r="J15" s="1115"/>
      <c r="K15" s="1111"/>
      <c r="L15" s="825"/>
    </row>
    <row r="16" spans="1:12" x14ac:dyDescent="0.2">
      <c r="A16" s="1095"/>
      <c r="B16" s="833"/>
      <c r="C16" s="823"/>
      <c r="D16" s="833"/>
      <c r="E16" s="833"/>
      <c r="F16" s="823"/>
      <c r="G16" s="823"/>
      <c r="H16" s="833"/>
      <c r="I16" s="833"/>
      <c r="J16" s="833"/>
      <c r="K16" s="823"/>
      <c r="L16" s="1064"/>
    </row>
    <row r="17" spans="1:12" ht="15.75" x14ac:dyDescent="0.25">
      <c r="A17" s="1116"/>
      <c r="B17" s="833" t="s">
        <v>444</v>
      </c>
      <c r="C17" s="823"/>
      <c r="D17" s="823"/>
      <c r="E17" s="823"/>
      <c r="F17" s="823"/>
      <c r="G17" s="823"/>
      <c r="H17" s="823"/>
      <c r="I17" s="823"/>
      <c r="J17" s="823"/>
      <c r="K17" s="823"/>
      <c r="L17" s="970" t="s">
        <v>445</v>
      </c>
    </row>
    <row r="18" spans="1:12" ht="15" customHeight="1" x14ac:dyDescent="0.2">
      <c r="A18" s="1421" t="s">
        <v>446</v>
      </c>
      <c r="B18" s="823"/>
      <c r="C18" s="823"/>
      <c r="D18" s="823"/>
      <c r="E18" s="823"/>
      <c r="F18" s="1007"/>
      <c r="G18" s="823"/>
      <c r="H18" s="823"/>
      <c r="I18" s="823"/>
      <c r="J18" s="823"/>
      <c r="K18" s="823"/>
      <c r="L18" s="1117"/>
    </row>
    <row r="19" spans="1:12" x14ac:dyDescent="0.2">
      <c r="A19" s="1421"/>
      <c r="B19" s="833" t="s">
        <v>447</v>
      </c>
      <c r="C19" s="823"/>
      <c r="D19" s="833" t="s">
        <v>321</v>
      </c>
      <c r="E19" s="1007" t="s">
        <v>448</v>
      </c>
      <c r="F19" s="1007"/>
      <c r="G19" s="823"/>
      <c r="H19" s="823" t="s">
        <v>449</v>
      </c>
      <c r="I19" s="823"/>
      <c r="J19" s="823"/>
      <c r="K19" s="823"/>
      <c r="L19" s="1118"/>
    </row>
    <row r="20" spans="1:12" x14ac:dyDescent="0.2">
      <c r="A20" s="1421"/>
      <c r="B20" s="823"/>
      <c r="C20" s="823"/>
      <c r="D20" s="823"/>
      <c r="E20" s="823"/>
      <c r="F20" s="823"/>
      <c r="G20" s="823"/>
      <c r="H20" s="880" t="s">
        <v>450</v>
      </c>
      <c r="I20" s="823"/>
      <c r="J20" s="880"/>
      <c r="K20" s="823"/>
      <c r="L20" s="1119"/>
    </row>
    <row r="21" spans="1:12" ht="15" customHeight="1" x14ac:dyDescent="0.2">
      <c r="A21" s="1422"/>
      <c r="B21" s="823"/>
      <c r="C21" s="823"/>
      <c r="D21" s="823"/>
      <c r="E21" s="823"/>
      <c r="F21" s="823"/>
      <c r="G21" s="823"/>
      <c r="H21" s="1400" t="s">
        <v>451</v>
      </c>
      <c r="I21" s="823"/>
      <c r="J21" s="1400" t="s">
        <v>452</v>
      </c>
      <c r="K21" s="823"/>
      <c r="L21" s="1067"/>
    </row>
    <row r="22" spans="1:12" x14ac:dyDescent="0.2">
      <c r="A22" s="1120" t="s">
        <v>453</v>
      </c>
      <c r="B22" s="833" t="s">
        <v>454</v>
      </c>
      <c r="C22" s="823"/>
      <c r="D22" s="833" t="s">
        <v>321</v>
      </c>
      <c r="E22" s="1007"/>
      <c r="F22" s="823"/>
      <c r="G22" s="823"/>
      <c r="H22" s="1401"/>
      <c r="I22" s="823"/>
      <c r="J22" s="1401"/>
      <c r="K22" s="823"/>
      <c r="L22" s="1118"/>
    </row>
    <row r="23" spans="1:12" x14ac:dyDescent="0.2">
      <c r="A23" s="1121"/>
      <c r="B23" s="833"/>
      <c r="C23" s="824" t="s">
        <v>455</v>
      </c>
      <c r="D23" s="824"/>
      <c r="E23" s="824"/>
      <c r="F23" s="824"/>
      <c r="G23" s="824"/>
      <c r="H23" s="1122"/>
      <c r="I23" s="824"/>
      <c r="J23" s="1122"/>
      <c r="K23" s="823"/>
      <c r="L23" s="1123"/>
    </row>
    <row r="24" spans="1:12" x14ac:dyDescent="0.2">
      <c r="A24" s="1121"/>
      <c r="B24" s="833"/>
      <c r="C24" s="823" t="s">
        <v>456</v>
      </c>
      <c r="D24" s="833"/>
      <c r="E24" s="823"/>
      <c r="F24" s="823"/>
      <c r="G24" s="823"/>
      <c r="H24" s="1124"/>
      <c r="I24" s="823"/>
      <c r="J24" s="1124"/>
      <c r="K24" s="823"/>
      <c r="L24" s="1123"/>
    </row>
    <row r="25" spans="1:12" x14ac:dyDescent="0.2">
      <c r="A25" s="1121"/>
      <c r="B25" s="823"/>
      <c r="C25" s="823" t="s">
        <v>457</v>
      </c>
      <c r="D25" s="833"/>
      <c r="E25" s="823"/>
      <c r="F25" s="823"/>
      <c r="G25" s="823"/>
      <c r="H25" s="1125"/>
      <c r="I25" s="823"/>
      <c r="J25" s="1125"/>
      <c r="K25" s="823"/>
      <c r="L25" s="1067"/>
    </row>
    <row r="26" spans="1:12" x14ac:dyDescent="0.2">
      <c r="A26" s="1121"/>
      <c r="B26" s="823"/>
      <c r="C26" s="823" t="s">
        <v>458</v>
      </c>
      <c r="D26" s="1007"/>
      <c r="E26" s="823"/>
      <c r="F26" s="823"/>
      <c r="G26" s="823"/>
      <c r="H26" s="1125"/>
      <c r="I26" s="823"/>
      <c r="J26" s="1125"/>
      <c r="K26" s="823"/>
      <c r="L26" s="1067"/>
    </row>
    <row r="27" spans="1:12" x14ac:dyDescent="0.2">
      <c r="A27" s="1121"/>
      <c r="C27" s="1007"/>
      <c r="H27" s="1125"/>
      <c r="I27" s="823"/>
      <c r="J27" s="1125"/>
      <c r="K27" s="823"/>
      <c r="L27" s="1123"/>
    </row>
    <row r="28" spans="1:12" ht="15.75" thickBot="1" x14ac:dyDescent="0.25">
      <c r="A28" s="1121"/>
      <c r="B28" s="833" t="s">
        <v>459</v>
      </c>
      <c r="C28" s="823" t="s">
        <v>460</v>
      </c>
      <c r="D28" s="823"/>
      <c r="E28" s="823"/>
      <c r="F28" s="823"/>
      <c r="G28" s="823"/>
      <c r="H28" s="1126"/>
      <c r="I28" s="823"/>
      <c r="J28" s="1127"/>
      <c r="K28" s="823"/>
      <c r="L28" s="1067"/>
    </row>
    <row r="29" spans="1:12" ht="15.75" thickBot="1" x14ac:dyDescent="0.25">
      <c r="A29" s="1121"/>
      <c r="B29" s="823"/>
      <c r="C29" s="823"/>
      <c r="D29" s="833"/>
      <c r="E29" s="823"/>
      <c r="F29" s="823"/>
      <c r="G29" s="1128" t="s">
        <v>461</v>
      </c>
      <c r="H29" s="1129">
        <f>SUM(H23:H28)</f>
        <v>0</v>
      </c>
      <c r="I29" s="823"/>
      <c r="J29" s="1130">
        <f>SUM(J24:J28)</f>
        <v>0</v>
      </c>
      <c r="K29" s="823"/>
      <c r="L29" s="1118">
        <f>J29</f>
        <v>0</v>
      </c>
    </row>
    <row r="30" spans="1:12" x14ac:dyDescent="0.2">
      <c r="A30" s="1121"/>
      <c r="B30" s="823"/>
      <c r="C30" s="823"/>
      <c r="D30" s="823"/>
      <c r="E30" s="823"/>
      <c r="F30" s="823"/>
      <c r="G30" s="823"/>
      <c r="H30" s="823"/>
      <c r="I30" s="823"/>
      <c r="J30" s="1131"/>
      <c r="K30" s="823"/>
      <c r="L30" s="1067"/>
    </row>
    <row r="31" spans="1:12" x14ac:dyDescent="0.2">
      <c r="A31" s="1121"/>
      <c r="B31" s="823"/>
      <c r="C31" s="823"/>
      <c r="D31" s="823"/>
      <c r="E31" s="823"/>
      <c r="F31" s="823"/>
      <c r="G31" s="823"/>
      <c r="H31" s="1397" t="s">
        <v>462</v>
      </c>
      <c r="I31" s="1398"/>
      <c r="J31" s="1399"/>
      <c r="K31" s="823"/>
      <c r="L31" s="1067"/>
    </row>
    <row r="32" spans="1:12" ht="15" customHeight="1" x14ac:dyDescent="0.2">
      <c r="A32" s="1121"/>
      <c r="B32" s="833" t="s">
        <v>463</v>
      </c>
      <c r="C32" s="823"/>
      <c r="D32" s="823"/>
      <c r="E32" s="823"/>
      <c r="F32" s="823"/>
      <c r="G32" s="823"/>
      <c r="H32" s="1400" t="s">
        <v>451</v>
      </c>
      <c r="I32" s="1132"/>
      <c r="J32" s="1400" t="s">
        <v>452</v>
      </c>
      <c r="K32" s="823"/>
      <c r="L32" s="1067"/>
    </row>
    <row r="33" spans="1:12" x14ac:dyDescent="0.2">
      <c r="A33" s="1121"/>
      <c r="B33" s="823"/>
      <c r="C33" s="823"/>
      <c r="D33" s="823"/>
      <c r="E33" s="823"/>
      <c r="F33" s="823"/>
      <c r="G33" s="823"/>
      <c r="H33" s="1401"/>
      <c r="I33" s="1133"/>
      <c r="J33" s="1401"/>
      <c r="K33" s="823"/>
      <c r="L33" s="1067"/>
    </row>
    <row r="34" spans="1:12" x14ac:dyDescent="0.2">
      <c r="A34" s="1120" t="s">
        <v>464</v>
      </c>
      <c r="B34" s="833" t="s">
        <v>465</v>
      </c>
      <c r="C34" s="823"/>
      <c r="D34" s="833" t="s">
        <v>321</v>
      </c>
      <c r="E34" s="1134"/>
      <c r="F34" s="1135"/>
      <c r="G34" s="1136"/>
      <c r="H34" s="1124"/>
      <c r="I34" s="855"/>
      <c r="J34" s="1124"/>
      <c r="K34" s="823"/>
      <c r="L34" s="1067"/>
    </row>
    <row r="35" spans="1:12" x14ac:dyDescent="0.2">
      <c r="A35" s="1120"/>
      <c r="B35" s="833" t="s">
        <v>466</v>
      </c>
      <c r="C35" s="1007"/>
      <c r="D35" s="1137"/>
      <c r="E35" s="1007"/>
      <c r="F35" s="1402"/>
      <c r="G35" s="1403"/>
      <c r="H35" s="1126"/>
      <c r="I35" s="855"/>
      <c r="J35" s="1126"/>
      <c r="K35" s="823"/>
      <c r="L35" s="1067"/>
    </row>
    <row r="36" spans="1:12" x14ac:dyDescent="0.2">
      <c r="A36" s="1120" t="s">
        <v>467</v>
      </c>
      <c r="B36" s="833" t="s">
        <v>468</v>
      </c>
      <c r="C36" s="1007"/>
      <c r="D36" s="1137"/>
      <c r="E36" s="1007"/>
      <c r="F36" s="1402"/>
      <c r="G36" s="1403"/>
      <c r="H36" s="1124"/>
      <c r="I36" s="855"/>
      <c r="J36" s="1124"/>
      <c r="K36" s="823"/>
      <c r="L36" s="1067"/>
    </row>
    <row r="37" spans="1:12" ht="15.75" thickBot="1" x14ac:dyDescent="0.25">
      <c r="A37" s="1120"/>
      <c r="B37" s="823"/>
      <c r="C37" s="1007"/>
      <c r="D37" s="1007"/>
      <c r="E37" s="1007"/>
      <c r="F37" s="1007"/>
      <c r="G37" s="1007"/>
      <c r="H37" s="1126"/>
      <c r="I37" s="855"/>
      <c r="J37" s="1126"/>
      <c r="K37" s="823"/>
      <c r="L37" s="1067"/>
    </row>
    <row r="38" spans="1:12" ht="15.75" thickBot="1" x14ac:dyDescent="0.25">
      <c r="A38" s="1121"/>
      <c r="B38" s="823"/>
      <c r="C38" s="1409" t="s">
        <v>469</v>
      </c>
      <c r="D38" s="1409"/>
      <c r="E38" s="1409"/>
      <c r="F38" s="1409"/>
      <c r="G38" s="1410"/>
      <c r="H38" s="1129">
        <f>SUM(H34:H37)</f>
        <v>0</v>
      </c>
      <c r="I38" s="823"/>
      <c r="J38" s="1138">
        <f>SUM(J34:J37)</f>
        <v>0</v>
      </c>
      <c r="K38" s="823"/>
      <c r="L38" s="1118">
        <f>J38</f>
        <v>0</v>
      </c>
    </row>
    <row r="39" spans="1:12" x14ac:dyDescent="0.2">
      <c r="A39" s="1139"/>
      <c r="B39" s="823"/>
      <c r="C39" s="1007"/>
      <c r="D39" s="1007"/>
      <c r="E39" s="1007"/>
      <c r="F39" s="1007"/>
      <c r="G39" s="1007"/>
      <c r="H39" s="823"/>
      <c r="I39" s="823"/>
      <c r="J39" s="954"/>
      <c r="K39" s="823"/>
      <c r="L39" s="1067"/>
    </row>
    <row r="40" spans="1:12" x14ac:dyDescent="0.2">
      <c r="A40" s="1139"/>
      <c r="B40" s="833" t="s">
        <v>470</v>
      </c>
      <c r="C40" s="1007"/>
      <c r="D40" s="1007"/>
      <c r="E40" s="1007"/>
      <c r="F40" s="1007"/>
      <c r="G40" s="1007"/>
      <c r="H40" s="1397" t="s">
        <v>471</v>
      </c>
      <c r="I40" s="1398"/>
      <c r="J40" s="1399"/>
      <c r="K40" s="823"/>
      <c r="L40" s="1067"/>
    </row>
    <row r="41" spans="1:12" ht="15" customHeight="1" x14ac:dyDescent="0.2">
      <c r="A41" s="1139"/>
      <c r="B41" s="823"/>
      <c r="C41" s="1007"/>
      <c r="D41" s="1007"/>
      <c r="E41" s="1007"/>
      <c r="F41" s="1007"/>
      <c r="G41" s="1007"/>
      <c r="H41" s="1400" t="s">
        <v>451</v>
      </c>
      <c r="I41" s="1132"/>
      <c r="J41" s="1400" t="s">
        <v>452</v>
      </c>
      <c r="K41" s="823"/>
      <c r="L41" s="1067"/>
    </row>
    <row r="42" spans="1:12" x14ac:dyDescent="0.2">
      <c r="A42" s="1139"/>
      <c r="B42" s="823"/>
      <c r="C42" s="1007"/>
      <c r="D42" s="1007"/>
      <c r="E42" s="1007"/>
      <c r="F42" s="1007"/>
      <c r="G42" s="1007"/>
      <c r="H42" s="1401"/>
      <c r="I42" s="1133"/>
      <c r="J42" s="1401"/>
      <c r="K42" s="823"/>
      <c r="L42" s="1067"/>
    </row>
    <row r="43" spans="1:12" x14ac:dyDescent="0.2">
      <c r="A43" s="1120" t="s">
        <v>472</v>
      </c>
      <c r="B43" s="833" t="s">
        <v>473</v>
      </c>
      <c r="C43" s="1007"/>
      <c r="D43" s="1137"/>
      <c r="E43" s="1007"/>
      <c r="F43" s="1402"/>
      <c r="G43" s="1403"/>
      <c r="H43" s="1140"/>
      <c r="I43" s="823"/>
      <c r="J43" s="1140"/>
      <c r="K43" s="823"/>
      <c r="L43" s="1067"/>
    </row>
    <row r="44" spans="1:12" x14ac:dyDescent="0.2">
      <c r="A44" s="1120"/>
      <c r="B44" s="823"/>
      <c r="C44" s="1007"/>
      <c r="D44" s="1007"/>
      <c r="E44" s="1007"/>
      <c r="F44" s="1007"/>
      <c r="G44" s="1141"/>
      <c r="H44" s="1126"/>
      <c r="I44" s="823"/>
      <c r="J44" s="1126"/>
      <c r="K44" s="823"/>
      <c r="L44" s="1067"/>
    </row>
    <row r="45" spans="1:12" x14ac:dyDescent="0.2">
      <c r="A45" s="1120" t="s">
        <v>472</v>
      </c>
      <c r="B45" s="833" t="s">
        <v>474</v>
      </c>
      <c r="C45" s="1007"/>
      <c r="D45" s="1137"/>
      <c r="E45" s="1007"/>
      <c r="F45" s="1135"/>
      <c r="G45" s="1136"/>
      <c r="H45" s="1124"/>
      <c r="I45" s="823"/>
      <c r="J45" s="1124"/>
      <c r="K45" s="823"/>
      <c r="L45" s="1067"/>
    </row>
    <row r="46" spans="1:12" ht="15.75" thickBot="1" x14ac:dyDescent="0.25">
      <c r="A46" s="1120"/>
      <c r="B46" s="823"/>
      <c r="C46" s="1007"/>
      <c r="D46" s="1007"/>
      <c r="E46" s="1007"/>
      <c r="F46" s="1007"/>
      <c r="G46" s="1141"/>
      <c r="H46" s="1126"/>
      <c r="I46" s="823"/>
      <c r="J46" s="1126"/>
      <c r="K46" s="823"/>
      <c r="L46" s="1067"/>
    </row>
    <row r="47" spans="1:12" ht="15.75" thickBot="1" x14ac:dyDescent="0.25">
      <c r="A47" s="1139"/>
      <c r="B47" s="1404" t="s">
        <v>475</v>
      </c>
      <c r="C47" s="1405"/>
      <c r="D47" s="1405"/>
      <c r="E47" s="1405"/>
      <c r="F47" s="1405"/>
      <c r="G47" s="1406"/>
      <c r="H47" s="1142">
        <f>SUM(H43:H46)</f>
        <v>0</v>
      </c>
      <c r="I47" s="823"/>
      <c r="J47" s="1138">
        <f>SUM(J43:J46)</f>
        <v>0</v>
      </c>
      <c r="K47" s="823"/>
      <c r="L47" s="1118">
        <f>J47</f>
        <v>0</v>
      </c>
    </row>
    <row r="48" spans="1:12" x14ac:dyDescent="0.2">
      <c r="A48" s="1139"/>
      <c r="B48" s="823"/>
      <c r="C48" s="823"/>
      <c r="D48" s="823"/>
      <c r="E48" s="823"/>
      <c r="F48" s="823"/>
      <c r="G48" s="823"/>
      <c r="H48" s="1006"/>
      <c r="I48" s="823"/>
      <c r="J48" s="823"/>
      <c r="K48" s="823"/>
      <c r="L48" s="1067"/>
    </row>
    <row r="49" spans="1:12" ht="16.5" thickBot="1" x14ac:dyDescent="0.3">
      <c r="A49" s="1143" t="s">
        <v>476</v>
      </c>
      <c r="B49" s="1144" t="s">
        <v>466</v>
      </c>
      <c r="C49" s="1145"/>
      <c r="D49" s="1145"/>
      <c r="E49" s="1145"/>
      <c r="F49" s="1108"/>
      <c r="G49" s="890" t="s">
        <v>477</v>
      </c>
      <c r="H49" s="1146"/>
      <c r="I49" s="824"/>
      <c r="J49" s="1147"/>
      <c r="K49" s="823"/>
      <c r="L49" s="1148">
        <f>J49</f>
        <v>0</v>
      </c>
    </row>
    <row r="50" spans="1:12" ht="15.75" thickBot="1" x14ac:dyDescent="0.25">
      <c r="A50" s="1139"/>
      <c r="B50" s="1145"/>
      <c r="C50" s="1149"/>
      <c r="D50" s="1098"/>
      <c r="E50" s="1098"/>
      <c r="F50" s="1108"/>
      <c r="G50" s="1098" t="s">
        <v>478</v>
      </c>
      <c r="H50" s="1150">
        <f>SUM(H23:H28)+SUM(H34:H36)+SUM(H43:H45)+H49</f>
        <v>0</v>
      </c>
      <c r="I50" s="824"/>
      <c r="J50" s="1150">
        <f>SUM(J23:J28)+SUM(J34:J36)+SUM(J43:J45)+J49</f>
        <v>0</v>
      </c>
      <c r="K50" s="823"/>
      <c r="L50" s="1067"/>
    </row>
    <row r="51" spans="1:12" x14ac:dyDescent="0.2">
      <c r="A51" s="1139"/>
      <c r="B51" s="1149"/>
      <c r="C51" s="1149"/>
      <c r="D51" s="1149"/>
      <c r="E51" s="823"/>
      <c r="F51" s="823"/>
      <c r="G51" s="823"/>
      <c r="H51" s="823"/>
      <c r="I51" s="823"/>
      <c r="J51" s="823"/>
      <c r="K51" s="823"/>
      <c r="L51" s="1123"/>
    </row>
    <row r="52" spans="1:12" x14ac:dyDescent="0.2">
      <c r="A52" s="1139"/>
      <c r="B52" s="1151"/>
      <c r="C52" s="1151"/>
      <c r="D52" s="1151"/>
      <c r="E52" s="843"/>
      <c r="F52" s="1010"/>
      <c r="G52" s="1010"/>
      <c r="H52" s="1010"/>
      <c r="I52" s="1010"/>
      <c r="J52" s="1010"/>
      <c r="K52" s="1010"/>
      <c r="L52" s="1117"/>
    </row>
    <row r="53" spans="1:12" x14ac:dyDescent="0.2">
      <c r="A53" s="1139"/>
      <c r="B53" s="1007"/>
      <c r="C53" s="1007"/>
      <c r="D53" s="1007"/>
      <c r="E53" s="953" t="s">
        <v>479</v>
      </c>
      <c r="F53" s="823"/>
      <c r="G53" s="823"/>
      <c r="H53" s="823"/>
      <c r="I53" s="823"/>
      <c r="J53" s="823"/>
      <c r="K53" s="823"/>
      <c r="L53" s="1152">
        <f>SUM(L18:L47)</f>
        <v>0</v>
      </c>
    </row>
    <row r="54" spans="1:12" x14ac:dyDescent="0.2">
      <c r="A54" s="1139"/>
      <c r="B54" s="1007"/>
      <c r="C54" s="1007"/>
      <c r="D54" s="1007"/>
      <c r="E54" s="953" t="s">
        <v>480</v>
      </c>
      <c r="F54" s="1153">
        <v>0.14000000000000001</v>
      </c>
      <c r="G54" s="823" t="s">
        <v>481</v>
      </c>
      <c r="H54" s="1154">
        <f>L53</f>
        <v>0</v>
      </c>
      <c r="I54" s="823"/>
      <c r="J54" s="823"/>
      <c r="K54" s="823"/>
      <c r="L54" s="1123">
        <f>F54*L53</f>
        <v>0</v>
      </c>
    </row>
    <row r="55" spans="1:12" ht="15.75" thickBot="1" x14ac:dyDescent="0.25">
      <c r="A55" s="1139"/>
      <c r="B55" s="1007"/>
      <c r="C55" s="1007"/>
      <c r="D55" s="1007"/>
      <c r="E55" s="855" t="s">
        <v>482</v>
      </c>
      <c r="F55" s="823"/>
      <c r="G55" s="823"/>
      <c r="H55" s="823"/>
      <c r="I55" s="823"/>
      <c r="J55" s="823"/>
      <c r="K55" s="823"/>
      <c r="L55" s="1155">
        <f>L49</f>
        <v>0</v>
      </c>
    </row>
    <row r="56" spans="1:12" ht="15.75" thickBot="1" x14ac:dyDescent="0.25">
      <c r="A56" s="1139"/>
      <c r="B56" s="1156"/>
      <c r="C56" s="1156"/>
      <c r="D56" s="1156"/>
      <c r="E56" s="1407" t="s">
        <v>483</v>
      </c>
      <c r="F56" s="1408"/>
      <c r="G56" s="1408"/>
      <c r="H56" s="1408"/>
      <c r="I56" s="880"/>
      <c r="J56" s="880"/>
      <c r="K56" s="880"/>
      <c r="L56" s="1157">
        <f>L53+L54+L55</f>
        <v>0</v>
      </c>
    </row>
    <row r="57" spans="1:12" ht="15.75" thickBot="1" x14ac:dyDescent="0.25">
      <c r="A57" s="1158"/>
      <c r="B57" s="1159" t="s">
        <v>484</v>
      </c>
      <c r="C57" s="902"/>
      <c r="D57" s="902"/>
      <c r="E57" s="902"/>
      <c r="F57" s="902"/>
      <c r="G57" s="902"/>
      <c r="H57" s="902"/>
      <c r="I57" s="902"/>
      <c r="J57" s="902"/>
      <c r="K57" s="902"/>
      <c r="L57" s="1160"/>
    </row>
    <row r="58" spans="1:12" ht="15.75" thickTop="1" x14ac:dyDescent="0.2"/>
  </sheetData>
  <mergeCells count="18">
    <mergeCell ref="E6:L7"/>
    <mergeCell ref="E11:L11"/>
    <mergeCell ref="E12:J12"/>
    <mergeCell ref="A18:A21"/>
    <mergeCell ref="H21:H22"/>
    <mergeCell ref="J21:J22"/>
    <mergeCell ref="E56:H56"/>
    <mergeCell ref="H31:J31"/>
    <mergeCell ref="H32:H33"/>
    <mergeCell ref="J32:J33"/>
    <mergeCell ref="F35:G35"/>
    <mergeCell ref="F36:G36"/>
    <mergeCell ref="C38:G38"/>
    <mergeCell ref="H40:J40"/>
    <mergeCell ref="H41:H42"/>
    <mergeCell ref="J41:J42"/>
    <mergeCell ref="F43:G43"/>
    <mergeCell ref="B47:G4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34"/>
  </sheetPr>
  <dimension ref="A1:I104"/>
  <sheetViews>
    <sheetView tabSelected="1" zoomScale="75" zoomScaleNormal="75" zoomScaleSheetLayoutView="75" workbookViewId="0">
      <selection activeCell="D6" sqref="D6"/>
    </sheetView>
  </sheetViews>
  <sheetFormatPr defaultRowHeight="15" x14ac:dyDescent="0.2"/>
  <cols>
    <col min="1" max="1" width="16.33203125" customWidth="1"/>
    <col min="2" max="2" width="3.88671875" customWidth="1"/>
    <col min="3" max="3" width="6.33203125" customWidth="1"/>
    <col min="4" max="4" width="22" customWidth="1"/>
    <col min="5" max="5" width="17.33203125" customWidth="1"/>
    <col min="6" max="6" width="16.6640625" customWidth="1"/>
    <col min="7" max="7" width="17.6640625" customWidth="1"/>
    <col min="8" max="8" width="16.88671875" customWidth="1"/>
    <col min="9" max="9" width="2.88671875" customWidth="1"/>
  </cols>
  <sheetData>
    <row r="1" spans="1:9" ht="51.75" customHeight="1" thickTop="1" thickBot="1" x14ac:dyDescent="0.25">
      <c r="A1" s="1228" t="s">
        <v>310</v>
      </c>
      <c r="B1" s="1229"/>
      <c r="C1" s="1229"/>
      <c r="D1" s="1229"/>
      <c r="E1" s="1229"/>
      <c r="F1" s="1229"/>
      <c r="G1" s="1229"/>
      <c r="H1" s="1230"/>
      <c r="I1" s="16"/>
    </row>
    <row r="2" spans="1:9" ht="36" customHeight="1" thickTop="1" x14ac:dyDescent="0.2">
      <c r="A2" s="584"/>
      <c r="B2" s="277"/>
      <c r="C2" s="277"/>
      <c r="D2" s="277"/>
      <c r="E2" s="1234" t="s">
        <v>165</v>
      </c>
      <c r="F2" s="1235"/>
      <c r="G2" s="1235"/>
      <c r="H2" s="1236"/>
      <c r="I2" s="13"/>
    </row>
    <row r="3" spans="1:9" ht="33" customHeight="1" x14ac:dyDescent="0.2">
      <c r="A3" s="579"/>
      <c r="B3" s="580"/>
      <c r="C3" s="580"/>
      <c r="D3" s="580"/>
      <c r="E3" s="1231" t="str">
        <f>CONCATENATE(D8,": ",D17," FEES")</f>
        <v>ENGINEERING PROJECT: 2006 FEES</v>
      </c>
      <c r="F3" s="1232"/>
      <c r="G3" s="1232"/>
      <c r="H3" s="1233"/>
      <c r="I3" s="13"/>
    </row>
    <row r="4" spans="1:9" ht="21" customHeight="1" thickBot="1" x14ac:dyDescent="0.25">
      <c r="A4" s="276"/>
      <c r="B4" s="278"/>
      <c r="C4" s="278"/>
      <c r="D4" s="278"/>
      <c r="E4" s="575"/>
      <c r="F4" s="576"/>
      <c r="G4" s="576"/>
      <c r="H4" s="807" t="s">
        <v>311</v>
      </c>
      <c r="I4" s="13"/>
    </row>
    <row r="5" spans="1:9" ht="15.75" thickTop="1" x14ac:dyDescent="0.2">
      <c r="A5" s="581" t="s">
        <v>200</v>
      </c>
      <c r="B5" s="582"/>
      <c r="C5" s="583"/>
      <c r="D5" s="287"/>
      <c r="E5" s="666" t="s">
        <v>204</v>
      </c>
      <c r="F5" s="1237"/>
      <c r="G5" s="1224"/>
      <c r="H5" s="768"/>
      <c r="I5" s="16"/>
    </row>
    <row r="6" spans="1:9" x14ac:dyDescent="0.2">
      <c r="A6" s="143" t="s">
        <v>201</v>
      </c>
      <c r="B6" s="144"/>
      <c r="C6" s="147"/>
      <c r="D6" s="288"/>
      <c r="E6" s="667" t="s">
        <v>205</v>
      </c>
      <c r="F6" s="648"/>
      <c r="G6" s="153"/>
      <c r="H6" s="768"/>
      <c r="I6" s="13"/>
    </row>
    <row r="7" spans="1:9" x14ac:dyDescent="0.2">
      <c r="A7" s="143" t="s">
        <v>202</v>
      </c>
      <c r="B7" s="144"/>
      <c r="C7" s="148" t="s">
        <v>163</v>
      </c>
      <c r="D7" s="288"/>
      <c r="E7" s="667" t="s">
        <v>233</v>
      </c>
      <c r="F7" s="480"/>
      <c r="G7" s="114"/>
      <c r="H7" s="769"/>
      <c r="I7" s="13"/>
    </row>
    <row r="8" spans="1:9" ht="18" x14ac:dyDescent="0.2">
      <c r="A8" s="145" t="s">
        <v>145</v>
      </c>
      <c r="B8" s="144"/>
      <c r="C8" s="150" t="str">
        <f>IF(D8="BUILDING PROJECT","B","E")</f>
        <v>E</v>
      </c>
      <c r="D8" s="289" t="s">
        <v>269</v>
      </c>
      <c r="E8" s="650" t="s">
        <v>280</v>
      </c>
      <c r="F8" s="1238"/>
      <c r="G8" s="1239"/>
      <c r="H8" s="769"/>
      <c r="I8" s="13"/>
    </row>
    <row r="9" spans="1:9" x14ac:dyDescent="0.2">
      <c r="A9" s="668"/>
      <c r="B9" s="669"/>
      <c r="C9" s="670" t="s">
        <v>130</v>
      </c>
      <c r="D9" s="1240"/>
      <c r="E9" s="1241"/>
      <c r="F9" s="1241"/>
      <c r="G9" s="1241"/>
      <c r="H9" s="1242"/>
      <c r="I9" s="13"/>
    </row>
    <row r="10" spans="1:9" ht="15.75" thickBot="1" x14ac:dyDescent="0.25">
      <c r="A10" s="671"/>
      <c r="B10" s="672"/>
      <c r="C10" s="673"/>
      <c r="D10" s="1243"/>
      <c r="E10" s="1244"/>
      <c r="F10" s="1244"/>
      <c r="G10" s="1244"/>
      <c r="H10" s="1245"/>
      <c r="I10" s="69"/>
    </row>
    <row r="11" spans="1:9" ht="15.75" thickTop="1" x14ac:dyDescent="0.2">
      <c r="A11" s="674"/>
      <c r="B11" s="675"/>
      <c r="C11" s="676" t="s">
        <v>131</v>
      </c>
      <c r="D11" s="1222"/>
      <c r="E11" s="1223"/>
      <c r="F11" s="1223"/>
      <c r="G11" s="1224"/>
      <c r="H11" s="770"/>
      <c r="I11" s="13"/>
    </row>
    <row r="12" spans="1:9" x14ac:dyDescent="0.2">
      <c r="A12" s="668"/>
      <c r="B12" s="669"/>
      <c r="C12" s="670" t="s">
        <v>213</v>
      </c>
      <c r="D12" s="1225"/>
      <c r="E12" s="1226"/>
      <c r="F12" s="1226"/>
      <c r="G12" s="1227"/>
      <c r="H12" s="770"/>
      <c r="I12" s="13"/>
    </row>
    <row r="13" spans="1:9" x14ac:dyDescent="0.2">
      <c r="A13" s="677"/>
      <c r="B13" s="678"/>
      <c r="C13" s="679" t="s">
        <v>210</v>
      </c>
      <c r="D13" s="290"/>
      <c r="E13" s="771" t="s">
        <v>211</v>
      </c>
      <c r="F13" s="649"/>
      <c r="G13" s="667" t="s">
        <v>233</v>
      </c>
      <c r="H13" s="772"/>
      <c r="I13" s="13"/>
    </row>
    <row r="14" spans="1:9" ht="15.75" x14ac:dyDescent="0.2">
      <c r="A14" s="143" t="s">
        <v>126</v>
      </c>
      <c r="B14" s="144"/>
      <c r="C14" s="152">
        <f>IF(D14="none", "none",D14)</f>
        <v>0</v>
      </c>
      <c r="D14" s="291"/>
      <c r="E14" s="142" t="str">
        <f>IF(D14="","&lt;--ERROR","")</f>
        <v>&lt;--ERROR</v>
      </c>
      <c r="F14" s="114"/>
      <c r="G14" s="114"/>
      <c r="H14" s="131"/>
      <c r="I14" s="16"/>
    </row>
    <row r="15" spans="1:9" ht="15.75" x14ac:dyDescent="0.2">
      <c r="A15" s="143" t="s">
        <v>195</v>
      </c>
      <c r="B15" s="144"/>
      <c r="C15" s="147"/>
      <c r="D15" s="291"/>
      <c r="E15" s="142" t="str">
        <f>IF(D15="","&lt;--ERROR","")</f>
        <v>&lt;--ERROR</v>
      </c>
      <c r="F15" s="114"/>
      <c r="G15" s="114"/>
      <c r="H15" s="131"/>
      <c r="I15" s="16"/>
    </row>
    <row r="16" spans="1:9" x14ac:dyDescent="0.2">
      <c r="A16" s="143" t="s">
        <v>36</v>
      </c>
      <c r="B16" s="146"/>
      <c r="C16" s="149"/>
      <c r="D16" s="292"/>
      <c r="E16" s="279"/>
      <c r="F16" s="114"/>
      <c r="G16" s="114"/>
      <c r="H16" s="131"/>
      <c r="I16" s="16"/>
    </row>
    <row r="17" spans="1:9" x14ac:dyDescent="0.2">
      <c r="A17" s="119" t="s">
        <v>212</v>
      </c>
      <c r="B17" s="114"/>
      <c r="C17" s="151">
        <f>IF(D17=2003,1,IF(D17=2004,2,IF(D17=2005,3,IF(D17=2006,4))))</f>
        <v>4</v>
      </c>
      <c r="D17" s="289">
        <v>2006</v>
      </c>
      <c r="E17" s="280"/>
      <c r="F17" s="281"/>
      <c r="G17" s="281"/>
      <c r="H17" s="773"/>
      <c r="I17" s="16"/>
    </row>
    <row r="18" spans="1:9" x14ac:dyDescent="0.2">
      <c r="A18" s="1206" t="s">
        <v>37</v>
      </c>
      <c r="B18" s="1207"/>
      <c r="C18" s="1208"/>
      <c r="D18" s="118" t="str">
        <f>IF(E36&lt;H29,"USE TIME BASED FEES","PERCENTAGE BASED FEES")</f>
        <v>USE TIME BASED FEES</v>
      </c>
      <c r="E18" s="1204" t="str">
        <f>IF(C17=1,"USE 2003 INVOICE",IF(C17=2,"USE 2004 INVOICE",IF(C17=3,"USE 2005 INVOICE",IF(C17=4," Government Gazette No 28744 of 13 April 2006",""))))</f>
        <v xml:space="preserve"> Government Gazette No 28744 of 13 April 2006</v>
      </c>
      <c r="F18" s="1205"/>
      <c r="G18" s="1205"/>
      <c r="H18" s="774"/>
      <c r="I18" s="16"/>
    </row>
    <row r="19" spans="1:9" ht="23.25" x14ac:dyDescent="0.2">
      <c r="A19" s="680"/>
      <c r="B19" s="681"/>
      <c r="C19" s="682" t="s">
        <v>166</v>
      </c>
      <c r="D19" s="293"/>
      <c r="E19" s="1214" t="str">
        <f>IF(H29&lt;E36,"","TIME BASIS FEES")</f>
        <v>TIME BASIS FEES</v>
      </c>
      <c r="F19" s="1215"/>
      <c r="G19" s="1215"/>
      <c r="H19" s="131"/>
      <c r="I19" s="16"/>
    </row>
    <row r="20" spans="1:9" ht="13.5" customHeight="1" x14ac:dyDescent="0.2">
      <c r="A20" s="668"/>
      <c r="B20" s="669"/>
      <c r="C20" s="670" t="s">
        <v>20</v>
      </c>
      <c r="D20" s="294"/>
      <c r="E20" s="776"/>
      <c r="F20" s="777"/>
      <c r="G20" s="777"/>
      <c r="H20" s="778"/>
      <c r="I20" s="16"/>
    </row>
    <row r="21" spans="1:9" ht="18" customHeight="1" x14ac:dyDescent="0.2">
      <c r="A21" s="668"/>
      <c r="B21" s="669"/>
      <c r="C21" s="670" t="s">
        <v>132</v>
      </c>
      <c r="D21" s="294"/>
      <c r="E21" s="647"/>
      <c r="F21" s="775"/>
      <c r="G21" s="775"/>
      <c r="H21" s="779"/>
      <c r="I21" s="16"/>
    </row>
    <row r="22" spans="1:9" ht="15.75" customHeight="1" x14ac:dyDescent="0.2">
      <c r="A22" s="668"/>
      <c r="B22" s="669"/>
      <c r="C22" s="670" t="s">
        <v>23</v>
      </c>
      <c r="D22" s="294"/>
      <c r="E22" s="646"/>
      <c r="F22" s="775"/>
      <c r="G22" s="775"/>
      <c r="H22" s="779"/>
      <c r="I22" s="13"/>
    </row>
    <row r="23" spans="1:9" x14ac:dyDescent="0.2">
      <c r="A23" s="119"/>
      <c r="B23" s="141"/>
      <c r="C23" s="712" t="str">
        <f>IF(E23=1,"STAGE COMPLETED",IF(E23=4,"STAGE COMPLETED","STAGE"))</f>
        <v>STAGE</v>
      </c>
      <c r="D23" s="289" t="s">
        <v>315</v>
      </c>
      <c r="E23" s="767">
        <f>IF(D23="Preliminary design",1,IF(D23="Design &amp; tender",2,IF(D23="Construction",3,IF(D23="Completion",4))))</f>
        <v>2</v>
      </c>
      <c r="F23" s="281"/>
      <c r="G23" s="281"/>
      <c r="H23" s="780"/>
    </row>
    <row r="24" spans="1:9" ht="16.5" x14ac:dyDescent="0.2">
      <c r="A24" s="119"/>
      <c r="B24" s="141"/>
      <c r="C24" s="710" t="s">
        <v>291</v>
      </c>
      <c r="D24" s="711">
        <v>0.7</v>
      </c>
      <c r="E24" s="282"/>
      <c r="F24" s="281"/>
      <c r="G24" s="281"/>
      <c r="H24" s="780"/>
    </row>
    <row r="25" spans="1:9" ht="15.75" thickBot="1" x14ac:dyDescent="0.25">
      <c r="A25" s="297" t="s">
        <v>234</v>
      </c>
      <c r="B25" s="298"/>
      <c r="C25" s="299"/>
      <c r="D25" s="296" t="s">
        <v>203</v>
      </c>
      <c r="E25" s="282"/>
      <c r="F25" s="281"/>
      <c r="G25" s="281"/>
      <c r="H25" s="780"/>
    </row>
    <row r="26" spans="1:9" ht="15" customHeight="1" x14ac:dyDescent="0.2">
      <c r="A26" s="1211" t="s">
        <v>148</v>
      </c>
      <c r="B26" s="1212"/>
      <c r="C26" s="1212"/>
      <c r="D26" s="1213"/>
      <c r="E26" s="289" t="s">
        <v>203</v>
      </c>
      <c r="F26" s="141"/>
      <c r="G26" s="141"/>
      <c r="H26" s="769"/>
      <c r="I26" s="13"/>
    </row>
    <row r="27" spans="1:9" x14ac:dyDescent="0.2">
      <c r="A27" s="1219" t="s">
        <v>232</v>
      </c>
      <c r="B27" s="1220"/>
      <c r="C27" s="1220"/>
      <c r="D27" s="1221"/>
      <c r="E27" s="289" t="s">
        <v>203</v>
      </c>
      <c r="F27" s="141"/>
      <c r="G27" s="141"/>
      <c r="H27" s="769"/>
      <c r="I27" s="13"/>
    </row>
    <row r="28" spans="1:9" x14ac:dyDescent="0.2">
      <c r="A28" s="1216" t="s">
        <v>178</v>
      </c>
      <c r="B28" s="1217"/>
      <c r="C28" s="1217"/>
      <c r="D28" s="1218"/>
      <c r="E28" s="289" t="s">
        <v>203</v>
      </c>
      <c r="F28" s="141"/>
      <c r="G28" s="141"/>
      <c r="H28" s="769"/>
      <c r="I28" s="13"/>
    </row>
    <row r="29" spans="1:9" ht="15.75" thickBot="1" x14ac:dyDescent="0.25">
      <c r="A29" s="683"/>
      <c r="B29" s="684"/>
      <c r="C29" s="684"/>
      <c r="D29" s="685" t="s">
        <v>179</v>
      </c>
      <c r="E29" s="295" t="s">
        <v>203</v>
      </c>
      <c r="F29" s="141"/>
      <c r="G29" s="141"/>
      <c r="H29" s="781">
        <f>IF(C17=4,Scales!C3)</f>
        <v>300000</v>
      </c>
      <c r="I29" s="13"/>
    </row>
    <row r="30" spans="1:9" ht="69.75" customHeight="1" thickTop="1" thickBot="1" x14ac:dyDescent="0.25">
      <c r="A30" s="1209" t="s">
        <v>218</v>
      </c>
      <c r="B30" s="1210"/>
      <c r="C30" s="1210"/>
      <c r="D30" s="1210"/>
      <c r="E30" s="651" t="s">
        <v>152</v>
      </c>
      <c r="F30" s="651" t="s">
        <v>278</v>
      </c>
      <c r="G30" s="74" t="s">
        <v>279</v>
      </c>
      <c r="H30" s="782" t="s">
        <v>149</v>
      </c>
      <c r="I30" s="19"/>
    </row>
    <row r="31" spans="1:9" ht="18.75" customHeight="1" thickBot="1" x14ac:dyDescent="0.25">
      <c r="A31" s="1201" t="s">
        <v>240</v>
      </c>
      <c r="B31" s="1202"/>
      <c r="C31" s="1202"/>
      <c r="D31" s="1203"/>
      <c r="E31" s="652" t="s">
        <v>292</v>
      </c>
      <c r="F31" s="662">
        <f>IF(E31="estimates",1,2)</f>
        <v>1</v>
      </c>
      <c r="G31" s="307"/>
      <c r="H31" s="783"/>
      <c r="I31" s="19"/>
    </row>
    <row r="32" spans="1:9" ht="45.75" customHeight="1" x14ac:dyDescent="0.2">
      <c r="A32" s="1175" t="s">
        <v>237</v>
      </c>
      <c r="B32" s="1191"/>
      <c r="C32" s="1191"/>
      <c r="D32" s="1192"/>
      <c r="E32" s="653">
        <v>0</v>
      </c>
      <c r="F32" s="653"/>
      <c r="G32" s="765"/>
      <c r="H32" s="784">
        <f>IF($E$23&lt;3,E32,IF($E$23=3,F32,IF($E$23=4,G32)))</f>
        <v>0</v>
      </c>
      <c r="I32" s="19"/>
    </row>
    <row r="33" spans="1:8" ht="30.75" customHeight="1" x14ac:dyDescent="0.2">
      <c r="A33" s="1193" t="s">
        <v>150</v>
      </c>
      <c r="B33" s="1194"/>
      <c r="C33" s="1194"/>
      <c r="D33" s="1195"/>
      <c r="E33" s="654"/>
      <c r="F33" s="655">
        <v>0</v>
      </c>
      <c r="G33" s="656">
        <v>0</v>
      </c>
      <c r="H33" s="785">
        <f>IF($E$23&lt;3,E33,IF($E$23=3,F33,IF($E$23=4,G33)))</f>
        <v>0</v>
      </c>
    </row>
    <row r="34" spans="1:8" ht="30.75" customHeight="1" x14ac:dyDescent="0.2">
      <c r="A34" s="1193" t="s">
        <v>151</v>
      </c>
      <c r="B34" s="1196"/>
      <c r="C34" s="1196"/>
      <c r="D34" s="1197"/>
      <c r="E34" s="654"/>
      <c r="F34" s="655"/>
      <c r="G34" s="656"/>
      <c r="H34" s="785">
        <f>IF($E$23&lt;3,E34,IF($E$23=3,F34,IF($E$23=4,G34)))</f>
        <v>0</v>
      </c>
    </row>
    <row r="35" spans="1:8" ht="39.75" customHeight="1" thickBot="1" x14ac:dyDescent="0.25">
      <c r="A35" s="1163" t="s">
        <v>226</v>
      </c>
      <c r="B35" s="1164"/>
      <c r="C35" s="1164"/>
      <c r="D35" s="1165"/>
      <c r="E35" s="657"/>
      <c r="F35" s="658"/>
      <c r="G35" s="659"/>
      <c r="H35" s="786">
        <f>IF($E$23&lt;3,E35,IF($E$23=3,F35,IF($E$23=4,G35)))</f>
        <v>0</v>
      </c>
    </row>
    <row r="36" spans="1:8" ht="33.75" customHeight="1" thickBot="1" x14ac:dyDescent="0.25">
      <c r="A36" s="1169" t="s">
        <v>162</v>
      </c>
      <c r="B36" s="1170"/>
      <c r="C36" s="1170"/>
      <c r="D36" s="1171"/>
      <c r="E36" s="660">
        <f>SUM(E32:E35)</f>
        <v>0</v>
      </c>
      <c r="F36" s="660">
        <f>SUM(F32:F35)</f>
        <v>0</v>
      </c>
      <c r="G36" s="661">
        <f>SUM(G32:G35)</f>
        <v>0</v>
      </c>
      <c r="H36" s="787">
        <f>SUM(H32:H35)</f>
        <v>0</v>
      </c>
    </row>
    <row r="37" spans="1:8" ht="27" customHeight="1" thickTop="1" thickBot="1" x14ac:dyDescent="0.25">
      <c r="A37" s="1172" t="str">
        <f>IF($D$23=4,IF(H36=H43,"","THE VALUE OF ( C) MUST BE THE SAME AS (D)"),"")</f>
        <v/>
      </c>
      <c r="B37" s="1173"/>
      <c r="C37" s="1173"/>
      <c r="D37" s="1173"/>
      <c r="E37" s="1174"/>
      <c r="F37" s="85"/>
      <c r="G37" s="86" t="str">
        <f>IF($D$23=4,IF($H$38=$H$44,"","ERROR"),"")</f>
        <v/>
      </c>
      <c r="H37" s="788"/>
    </row>
    <row r="38" spans="1:8" ht="32.25" customHeight="1" thickBot="1" x14ac:dyDescent="0.25">
      <c r="A38" s="1166" t="s">
        <v>241</v>
      </c>
      <c r="B38" s="1167"/>
      <c r="C38" s="1167"/>
      <c r="D38" s="1168"/>
      <c r="E38" s="665"/>
      <c r="F38" s="665"/>
      <c r="G38" s="665"/>
      <c r="H38" s="789">
        <f>IF($E$23&lt;3,E38,IF($E$23=3,F38,IF($E$23=4,G38)))</f>
        <v>0</v>
      </c>
    </row>
    <row r="39" spans="1:8" ht="16.5" customHeight="1" thickBot="1" x14ac:dyDescent="0.25">
      <c r="A39" s="1182"/>
      <c r="B39" s="1183"/>
      <c r="C39" s="1183"/>
      <c r="D39" s="1183"/>
      <c r="E39" s="71"/>
      <c r="F39" s="70"/>
      <c r="G39" s="283"/>
      <c r="H39" s="790"/>
    </row>
    <row r="40" spans="1:8" ht="53.25" customHeight="1" thickTop="1" thickBot="1" x14ac:dyDescent="0.25">
      <c r="A40" s="1198" t="s">
        <v>217</v>
      </c>
      <c r="B40" s="1199"/>
      <c r="C40" s="1199"/>
      <c r="D40" s="1199"/>
      <c r="E40" s="1199"/>
      <c r="F40" s="1200"/>
      <c r="G40" s="95" t="s">
        <v>159</v>
      </c>
      <c r="H40" s="791" t="s">
        <v>149</v>
      </c>
    </row>
    <row r="41" spans="1:8" ht="37.5" customHeight="1" x14ac:dyDescent="0.2">
      <c r="A41" s="1175" t="s">
        <v>153</v>
      </c>
      <c r="B41" s="1176"/>
      <c r="C41" s="1176"/>
      <c r="D41" s="1176"/>
      <c r="E41" s="1177"/>
      <c r="F41" s="1178"/>
      <c r="G41" s="797">
        <v>0</v>
      </c>
      <c r="H41" s="792">
        <f>IF($E$23&gt;2,G41,0)</f>
        <v>0</v>
      </c>
    </row>
    <row r="42" spans="1:8" ht="37.5" customHeight="1" thickBot="1" x14ac:dyDescent="0.25">
      <c r="A42" s="1179" t="s">
        <v>154</v>
      </c>
      <c r="B42" s="1180"/>
      <c r="C42" s="1180"/>
      <c r="D42" s="1180"/>
      <c r="E42" s="1181"/>
      <c r="F42" s="1181"/>
      <c r="G42" s="796">
        <v>0</v>
      </c>
      <c r="H42" s="793">
        <f>IF($E$23&gt;2,G42,0)</f>
        <v>0</v>
      </c>
    </row>
    <row r="43" spans="1:8" ht="30" customHeight="1" thickBot="1" x14ac:dyDescent="0.25">
      <c r="A43" s="1169" t="s">
        <v>227</v>
      </c>
      <c r="B43" s="1188"/>
      <c r="C43" s="1188"/>
      <c r="D43" s="1188"/>
      <c r="E43" s="1189"/>
      <c r="F43" s="1190"/>
      <c r="G43" s="663">
        <f>G41+G42</f>
        <v>0</v>
      </c>
      <c r="H43" s="794">
        <f>IF($E$23&gt;2,G43,0)</f>
        <v>0</v>
      </c>
    </row>
    <row r="44" spans="1:8" ht="41.25" customHeight="1" thickTop="1" thickBot="1" x14ac:dyDescent="0.25">
      <c r="A44" s="1184" t="s">
        <v>221</v>
      </c>
      <c r="B44" s="1185"/>
      <c r="C44" s="1185"/>
      <c r="D44" s="1185"/>
      <c r="E44" s="1186"/>
      <c r="F44" s="1187"/>
      <c r="G44" s="664"/>
      <c r="H44" s="795">
        <f>IF($E$23&gt;2,G44,0)</f>
        <v>0</v>
      </c>
    </row>
    <row r="45" spans="1:8" ht="15.75" thickTop="1" x14ac:dyDescent="0.2">
      <c r="G45" s="75"/>
    </row>
    <row r="54" ht="18.75" customHeight="1" x14ac:dyDescent="0.2"/>
    <row r="61" ht="25.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103" spans="1:9" x14ac:dyDescent="0.2">
      <c r="A103" s="6"/>
      <c r="B103" s="6"/>
      <c r="C103" s="6"/>
      <c r="D103" s="6"/>
      <c r="E103" s="6"/>
      <c r="F103" s="6"/>
      <c r="G103" s="6"/>
      <c r="H103" s="6"/>
      <c r="I103" s="6"/>
    </row>
    <row r="104" spans="1:9" x14ac:dyDescent="0.2">
      <c r="A104" s="1161"/>
      <c r="B104" s="1162"/>
      <c r="C104" s="1162"/>
      <c r="D104" s="1162"/>
      <c r="E104" s="1162"/>
      <c r="F104" s="1162"/>
      <c r="G104" s="1162"/>
      <c r="H104" s="1162"/>
      <c r="I104" s="1162"/>
    </row>
  </sheetData>
  <sheetProtection password="CD4C" sheet="1" objects="1" scenarios="1" formatCells="0" formatColumns="0" formatRows="0"/>
  <mergeCells count="31">
    <mergeCell ref="D11:G11"/>
    <mergeCell ref="D12:G12"/>
    <mergeCell ref="A1:H1"/>
    <mergeCell ref="E3:H3"/>
    <mergeCell ref="E2:H2"/>
    <mergeCell ref="F5:G5"/>
    <mergeCell ref="F8:G8"/>
    <mergeCell ref="D9:H9"/>
    <mergeCell ref="D10:H10"/>
    <mergeCell ref="E18:G18"/>
    <mergeCell ref="A18:C18"/>
    <mergeCell ref="A30:D30"/>
    <mergeCell ref="A26:D26"/>
    <mergeCell ref="E19:G19"/>
    <mergeCell ref="A28:D28"/>
    <mergeCell ref="A27:D27"/>
    <mergeCell ref="A32:D32"/>
    <mergeCell ref="A33:D33"/>
    <mergeCell ref="A34:D34"/>
    <mergeCell ref="A40:F40"/>
    <mergeCell ref="A31:D31"/>
    <mergeCell ref="A104:I104"/>
    <mergeCell ref="A35:D35"/>
    <mergeCell ref="A38:D38"/>
    <mergeCell ref="A36:D36"/>
    <mergeCell ref="A37:E37"/>
    <mergeCell ref="A41:F41"/>
    <mergeCell ref="A42:F42"/>
    <mergeCell ref="A39:D39"/>
    <mergeCell ref="A44:F44"/>
    <mergeCell ref="A43:F43"/>
  </mergeCells>
  <phoneticPr fontId="44" type="noConversion"/>
  <dataValidations count="6">
    <dataValidation type="list" allowBlank="1" showInputMessage="1" showErrorMessage="1" sqref="D8">
      <formula1>"BUILDING PROJECT,ENGINEERING PROJECT"</formula1>
    </dataValidation>
    <dataValidation type="list" allowBlank="1" showInputMessage="1" showErrorMessage="1" sqref="D17">
      <formula1>"2006"</formula1>
    </dataValidation>
    <dataValidation type="list" allowBlank="1" showInputMessage="1" showErrorMessage="1" sqref="D23">
      <formula1>"PRELIMINARY DESIGN, DESIGN &amp; TENDER, CONSTRUCTION, COMPLETION"</formula1>
    </dataValidation>
    <dataValidation type="list" allowBlank="1" showInputMessage="1" showErrorMessage="1" sqref="E26:E29">
      <formula1>"N,Y"</formula1>
    </dataValidation>
    <dataValidation type="list" allowBlank="1" showInputMessage="1" showErrorMessage="1" sqref="D25">
      <formula1>"Y,N"</formula1>
    </dataValidation>
    <dataValidation type="list" allowBlank="1" showInputMessage="1" showErrorMessage="1" sqref="E31">
      <formula1>"ESTIMATES, TENDER VALUES"</formula1>
    </dataValidation>
  </dataValidations>
  <printOptions horizontalCentered="1"/>
  <pageMargins left="0.55118110236220474" right="0.55118110236220474" top="0.78740157480314965" bottom="0.78740157480314965" header="0.51181102362204722" footer="0.51181102362204722"/>
  <pageSetup paperSize="9" scale="63" orientation="portrait" r:id="rId1"/>
  <headerFooter alignWithMargins="0">
    <oddFooter>&amp;L&amp;8&amp;F (Rev 1 of 310805)&amp;C&amp;8&amp;A&amp;R&amp;8PRINT DATE: &amp;D</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indexed="35"/>
  </sheetPr>
  <dimension ref="A1:P77"/>
  <sheetViews>
    <sheetView zoomScale="75" zoomScaleNormal="75" zoomScaleSheetLayoutView="75" workbookViewId="0">
      <selection activeCell="A3" sqref="A3"/>
    </sheetView>
  </sheetViews>
  <sheetFormatPr defaultRowHeight="15" x14ac:dyDescent="0.2"/>
  <cols>
    <col min="1" max="1" width="13.88671875" customWidth="1"/>
    <col min="2" max="2" width="16.21875" customWidth="1"/>
    <col min="3" max="3" width="4.77734375" customWidth="1"/>
    <col min="4" max="4" width="3.5546875" customWidth="1"/>
    <col min="5" max="5" width="3.88671875" customWidth="1"/>
    <col min="6" max="6" width="3.5546875" customWidth="1"/>
    <col min="7" max="7" width="10.33203125" bestFit="1" customWidth="1"/>
    <col min="8" max="8" width="4.33203125" customWidth="1"/>
    <col min="9" max="9" width="12.21875" customWidth="1"/>
    <col min="10" max="10" width="3.6640625" customWidth="1"/>
    <col min="11" max="11" width="13.88671875" customWidth="1"/>
    <col min="12" max="12" width="3.21875" customWidth="1"/>
    <col min="13" max="13" width="11.6640625" customWidth="1"/>
    <col min="14" max="14" width="4.109375" customWidth="1"/>
    <col min="15" max="15" width="14.21875" customWidth="1"/>
  </cols>
  <sheetData>
    <row r="1" spans="1:15" ht="37.5" customHeight="1" thickTop="1" x14ac:dyDescent="0.2">
      <c r="A1" s="300"/>
      <c r="B1" s="301"/>
      <c r="C1" s="301"/>
      <c r="D1" s="1300" t="s">
        <v>236</v>
      </c>
      <c r="E1" s="1301"/>
      <c r="F1" s="1301"/>
      <c r="G1" s="1301"/>
      <c r="H1" s="302"/>
      <c r="I1" s="1302" t="s">
        <v>216</v>
      </c>
      <c r="J1" s="1303"/>
      <c r="K1" s="1303"/>
      <c r="L1" s="1303"/>
      <c r="M1" s="1303"/>
      <c r="N1" s="1303"/>
      <c r="O1" s="1304"/>
    </row>
    <row r="2" spans="1:15" ht="32.25" customHeight="1" x14ac:dyDescent="0.2">
      <c r="A2" s="1312"/>
      <c r="B2" s="1313"/>
      <c r="C2" s="1313"/>
      <c r="D2" s="1313"/>
      <c r="E2" s="1313"/>
      <c r="F2" s="286"/>
      <c r="G2" s="303"/>
      <c r="H2" s="303"/>
      <c r="I2" s="1305" t="str">
        <f>'Input Data'!E3</f>
        <v>ENGINEERING PROJECT: 2006 FEES</v>
      </c>
      <c r="J2" s="1306"/>
      <c r="K2" s="1306"/>
      <c r="L2" s="1306"/>
      <c r="M2" s="1306"/>
      <c r="N2" s="1306"/>
      <c r="O2" s="1307"/>
    </row>
    <row r="3" spans="1:15" ht="21.75" customHeight="1" x14ac:dyDescent="0.2">
      <c r="A3" s="306"/>
      <c r="B3" s="304"/>
      <c r="C3" s="304"/>
      <c r="D3" s="304"/>
      <c r="E3" s="304"/>
      <c r="F3" s="303"/>
      <c r="G3" s="303"/>
      <c r="H3" s="303"/>
      <c r="I3" s="303"/>
      <c r="J3" s="304"/>
      <c r="K3" s="304"/>
      <c r="L3" s="304"/>
      <c r="M3" s="304"/>
      <c r="N3" s="625" t="str">
        <f>'Input Data'!H4</f>
        <v>Revision 3.1  2012-10</v>
      </c>
      <c r="O3" s="195"/>
    </row>
    <row r="4" spans="1:15" x14ac:dyDescent="0.2">
      <c r="A4" s="132" t="s">
        <v>21</v>
      </c>
      <c r="B4" s="1282">
        <f>'Input Data'!$D$9</f>
        <v>0</v>
      </c>
      <c r="C4" s="1271"/>
      <c r="D4" s="1271"/>
      <c r="E4" s="1271"/>
      <c r="F4" s="1271"/>
      <c r="G4" s="1271"/>
      <c r="H4" s="1271"/>
      <c r="I4" s="1271"/>
      <c r="J4" s="1271"/>
      <c r="K4" s="1271"/>
      <c r="L4" s="1271"/>
      <c r="M4" s="1271"/>
      <c r="N4" s="114"/>
      <c r="O4" s="131"/>
    </row>
    <row r="5" spans="1:15" x14ac:dyDescent="0.2">
      <c r="A5" s="196"/>
      <c r="B5" s="1268">
        <f>'Input Data'!$D$10</f>
        <v>0</v>
      </c>
      <c r="C5" s="1269"/>
      <c r="D5" s="1269"/>
      <c r="E5" s="1269"/>
      <c r="F5" s="1269"/>
      <c r="G5" s="1269"/>
      <c r="H5" s="1269"/>
      <c r="I5" s="1269"/>
      <c r="J5" s="1269"/>
      <c r="K5" s="1269"/>
      <c r="L5" s="1269"/>
      <c r="M5" s="1269"/>
      <c r="N5" s="114"/>
      <c r="O5" s="131"/>
    </row>
    <row r="6" spans="1:15" x14ac:dyDescent="0.2">
      <c r="A6" s="132" t="s">
        <v>22</v>
      </c>
      <c r="B6" s="1270">
        <f>'Input Data'!$D$11</f>
        <v>0</v>
      </c>
      <c r="C6" s="1271"/>
      <c r="D6" s="1271"/>
      <c r="E6" s="1271"/>
      <c r="F6" s="1271"/>
      <c r="G6" s="1271"/>
      <c r="H6" s="1271"/>
      <c r="I6" s="1271"/>
      <c r="J6" s="1271"/>
      <c r="K6" s="1271"/>
      <c r="L6" s="1271"/>
      <c r="M6" s="1271"/>
      <c r="N6" s="114"/>
      <c r="O6" s="131"/>
    </row>
    <row r="7" spans="1:15" ht="35.25" customHeight="1" thickBot="1" x14ac:dyDescent="0.25">
      <c r="A7" s="137" t="s">
        <v>19</v>
      </c>
      <c r="B7" s="1283">
        <f>'Input Data'!$D$12</f>
        <v>0</v>
      </c>
      <c r="C7" s="1284"/>
      <c r="D7" s="1284"/>
      <c r="E7" s="1284"/>
      <c r="F7" s="1284"/>
      <c r="G7" s="1284"/>
      <c r="H7" s="1284"/>
      <c r="I7" s="1284"/>
      <c r="J7" s="159" t="s">
        <v>207</v>
      </c>
      <c r="K7" s="160">
        <f>'Input Data'!D13</f>
        <v>0</v>
      </c>
      <c r="L7" s="159" t="s">
        <v>215</v>
      </c>
      <c r="M7" s="1310">
        <f>'Input Data'!F13</f>
        <v>0</v>
      </c>
      <c r="N7" s="1311"/>
      <c r="O7" s="763">
        <f>'Input Data'!H13</f>
        <v>0</v>
      </c>
    </row>
    <row r="8" spans="1:15" ht="15.75" thickTop="1" x14ac:dyDescent="0.2">
      <c r="A8" s="1280" t="s">
        <v>206</v>
      </c>
      <c r="B8" s="1281"/>
      <c r="C8" s="1308">
        <f>'Input Data'!F5</f>
        <v>0</v>
      </c>
      <c r="D8" s="1309"/>
      <c r="E8" s="1309"/>
      <c r="F8" s="1309"/>
      <c r="G8" s="1309"/>
      <c r="H8" s="156" t="s">
        <v>207</v>
      </c>
      <c r="I8" s="155">
        <f>'Input Data'!F6</f>
        <v>0</v>
      </c>
      <c r="J8" s="197" t="s">
        <v>214</v>
      </c>
      <c r="K8" s="130"/>
      <c r="L8" s="1274">
        <f>'Input Data'!D5</f>
        <v>0</v>
      </c>
      <c r="M8" s="1275"/>
      <c r="N8" s="1275"/>
      <c r="O8" s="195"/>
    </row>
    <row r="9" spans="1:15" x14ac:dyDescent="0.2">
      <c r="A9" s="132" t="s">
        <v>126</v>
      </c>
      <c r="B9" s="114"/>
      <c r="C9" s="1289">
        <f>'Input Data'!D14</f>
        <v>0</v>
      </c>
      <c r="D9" s="1258"/>
      <c r="E9" s="1258"/>
      <c r="F9" s="1258"/>
      <c r="G9" s="1258"/>
      <c r="H9" s="130" t="s">
        <v>235</v>
      </c>
      <c r="I9" s="285">
        <f>'Input Data'!F7</f>
        <v>0</v>
      </c>
      <c r="J9" s="197" t="s">
        <v>201</v>
      </c>
      <c r="K9" s="130"/>
      <c r="M9" s="808">
        <f>'Input Data'!$D$6</f>
        <v>0</v>
      </c>
      <c r="N9" s="766"/>
      <c r="O9" s="131"/>
    </row>
    <row r="10" spans="1:15" x14ac:dyDescent="0.2">
      <c r="A10" s="128" t="s">
        <v>195</v>
      </c>
      <c r="B10" s="188"/>
      <c r="C10" s="1287">
        <f>'Input Data'!D15</f>
        <v>0</v>
      </c>
      <c r="D10" s="1258"/>
      <c r="E10" s="1258"/>
      <c r="F10" s="1258"/>
      <c r="G10" s="1258"/>
      <c r="H10" s="188"/>
      <c r="I10" s="129"/>
      <c r="J10" s="130" t="s">
        <v>20</v>
      </c>
      <c r="K10" s="114"/>
      <c r="L10" s="129"/>
      <c r="M10" s="129"/>
      <c r="N10" s="809">
        <f>'Input Data'!$D$20</f>
        <v>0</v>
      </c>
      <c r="O10" s="131"/>
    </row>
    <row r="11" spans="1:15" x14ac:dyDescent="0.2">
      <c r="A11" s="132" t="s">
        <v>132</v>
      </c>
      <c r="B11" s="114"/>
      <c r="C11" s="1288">
        <f>'Input Data'!D21</f>
        <v>0</v>
      </c>
      <c r="D11" s="1288"/>
      <c r="E11" s="1288"/>
      <c r="F11" s="1288"/>
      <c r="G11" s="1288"/>
      <c r="H11" s="129"/>
      <c r="I11" s="129"/>
      <c r="J11" s="133" t="s">
        <v>133</v>
      </c>
      <c r="K11" s="114"/>
      <c r="L11" s="1278" t="str">
        <f>IF('Input Data'!E23=1,"PRELIMINARY DESIGN",IF('Input Data'!E23=2,"DESIGN &amp; TENDER",IF('Input Data'!E23=3,"CONSTRUCTION",IF('Input Data'!E23=4,"COMPLETION"))))</f>
        <v>DESIGN &amp; TENDER</v>
      </c>
      <c r="M11" s="1258"/>
      <c r="N11" s="1258"/>
      <c r="O11" s="1279"/>
    </row>
    <row r="12" spans="1:15" x14ac:dyDescent="0.2">
      <c r="A12" s="132" t="s">
        <v>36</v>
      </c>
      <c r="B12" s="114"/>
      <c r="C12" s="1248">
        <f>'Input Data'!$D$16</f>
        <v>0</v>
      </c>
      <c r="D12" s="1249"/>
      <c r="E12" s="1249"/>
      <c r="F12" s="1249"/>
      <c r="G12" s="1249"/>
      <c r="H12" s="135"/>
      <c r="I12" s="135"/>
      <c r="J12" s="130" t="s">
        <v>23</v>
      </c>
      <c r="K12" s="114"/>
      <c r="L12" s="1257">
        <f>'Input Data'!$D$22</f>
        <v>0</v>
      </c>
      <c r="M12" s="1258"/>
      <c r="N12" s="129"/>
      <c r="O12" s="134"/>
    </row>
    <row r="13" spans="1:15" x14ac:dyDescent="0.2">
      <c r="A13" s="132" t="s">
        <v>37</v>
      </c>
      <c r="B13" s="114"/>
      <c r="C13" s="1290" t="str">
        <f>'Input Data'!$D$18</f>
        <v>USE TIME BASED FEES</v>
      </c>
      <c r="D13" s="1291"/>
      <c r="E13" s="1291"/>
      <c r="F13" s="1291"/>
      <c r="G13" s="1291"/>
      <c r="H13" s="136"/>
      <c r="I13" s="129"/>
      <c r="J13" s="1250" t="s">
        <v>166</v>
      </c>
      <c r="K13" s="1251"/>
      <c r="L13" s="1255">
        <f>'Input Data'!D19</f>
        <v>0</v>
      </c>
      <c r="M13" s="1255"/>
      <c r="N13" s="1256"/>
      <c r="O13" s="131"/>
    </row>
    <row r="14" spans="1:15" ht="15.75" thickBot="1" x14ac:dyDescent="0.25">
      <c r="A14" s="137" t="s">
        <v>145</v>
      </c>
      <c r="B14" s="112"/>
      <c r="C14" s="1285" t="str">
        <f>IF('Input Data'!$C$8="e","ENGINEERING PROJECT","USE OTHER INVOICE")</f>
        <v>ENGINEERING PROJECT</v>
      </c>
      <c r="D14" s="1286"/>
      <c r="E14" s="1286"/>
      <c r="F14" s="1286"/>
      <c r="G14" s="1286"/>
      <c r="H14" s="138"/>
      <c r="I14" s="127"/>
      <c r="J14" s="139" t="s">
        <v>134</v>
      </c>
      <c r="K14" s="112"/>
      <c r="L14" s="140" t="s">
        <v>196</v>
      </c>
      <c r="M14" s="1252">
        <f>'Input Data'!D7</f>
        <v>0</v>
      </c>
      <c r="N14" s="1253"/>
      <c r="O14" s="1254"/>
    </row>
    <row r="15" spans="1:15" ht="21.75" customHeight="1" thickTop="1" x14ac:dyDescent="0.2">
      <c r="A15" s="1265"/>
      <c r="B15" s="1266"/>
      <c r="C15" s="1266"/>
      <c r="D15" s="1266"/>
      <c r="E15" s="1266"/>
      <c r="F15" s="1266"/>
      <c r="G15" s="1266"/>
      <c r="H15" s="114"/>
      <c r="I15" s="115"/>
      <c r="J15" s="1272" t="s">
        <v>164</v>
      </c>
      <c r="K15" s="1273"/>
      <c r="L15" s="1273"/>
      <c r="M15" s="1273"/>
      <c r="N15" s="1273"/>
      <c r="O15" s="747">
        <f>IF('Input Data'!$F$31=1,80%*'Input Data'!$H$36,'Input Data'!$H$36)</f>
        <v>0</v>
      </c>
    </row>
    <row r="16" spans="1:15" ht="24" customHeight="1" thickBot="1" x14ac:dyDescent="0.25">
      <c r="A16" s="1292"/>
      <c r="B16" s="1293"/>
      <c r="C16" s="1293"/>
      <c r="D16" s="1293"/>
      <c r="E16" s="1293"/>
      <c r="F16" s="1293"/>
      <c r="G16" s="1293"/>
      <c r="H16" s="112"/>
      <c r="I16" s="113"/>
      <c r="J16" s="1276" t="s">
        <v>146</v>
      </c>
      <c r="K16" s="1277"/>
      <c r="L16" s="1277"/>
      <c r="M16" s="1277"/>
      <c r="N16" s="1277"/>
      <c r="O16" s="748">
        <f>IF('Input Data'!$F$31=1,80%*'Input Data'!$H$38,'Input Data'!$H$38)</f>
        <v>0</v>
      </c>
    </row>
    <row r="17" spans="1:15" ht="16.5" thickTop="1" x14ac:dyDescent="0.2">
      <c r="A17" s="764" t="s">
        <v>33</v>
      </c>
      <c r="B17" s="164"/>
      <c r="C17" s="174"/>
      <c r="D17" s="173"/>
      <c r="E17" s="173"/>
      <c r="F17" s="173"/>
      <c r="G17" s="198"/>
      <c r="H17" s="199"/>
      <c r="I17" s="200">
        <f>IF('Input Data'!C8="e",IF('Input Data'!$C$17=1,VLOOKUP($O$15,SCALE_2003E,3),IF('Input Data'!$C$17=2,VLOOKUP($O$15,SCALE_2004E,3),IF('Input Data'!$C$17=3,VLOOKUP($O$15,SCALE_2005E,3),IF('Input Data'!$C$17=4,VLOOKUP($O$15,SCALE_2006E,3))))),0)</f>
        <v>0</v>
      </c>
      <c r="J17" s="201" t="s">
        <v>135</v>
      </c>
      <c r="K17" s="202">
        <f>IF('Input Data'!C8="e",IF('Input Data'!$C$17=1,VLOOKUP($O$15,SCALE_2003E,4),IF('Input Data'!$C$17=2,VLOOKUP($O$15,SCALE_2004E,4),IF('Input Data'!$C$17=3,VLOOKUP($O$15,SCALE_2005E,4),IF('Input Data'!$C$17=4,VLOOKUP($O$15,SCALE_2006E,4))))),0)</f>
        <v>0.125</v>
      </c>
      <c r="L17" s="203" t="s">
        <v>1</v>
      </c>
      <c r="M17" s="204">
        <f>IF('Input Data'!C8="e",O15-(IF('Input Data'!C17=1,VLOOKUP($O$15,SCALE_2003E,1),IF('Input Data'!C17=2,VLOOKUP($O$15,SCALE_2004E,1),IF('Input Data'!$C$17=3,VLOOKUP($O$15,SCALE_2005E,1),IF('Input Data'!$C$17=4,VLOOKUP($O$15,SCALE_2006E,1)))))),0)</f>
        <v>0</v>
      </c>
      <c r="N17" s="203" t="s">
        <v>3</v>
      </c>
      <c r="O17" s="749">
        <f>I17+K17*M17</f>
        <v>0</v>
      </c>
    </row>
    <row r="18" spans="1:15" ht="6.75" customHeight="1" thickBot="1" x14ac:dyDescent="0.25">
      <c r="A18" s="172"/>
      <c r="B18" s="164"/>
      <c r="C18" s="174"/>
      <c r="D18" s="175"/>
      <c r="E18" s="175"/>
      <c r="F18" s="175"/>
      <c r="G18" s="174"/>
      <c r="H18" s="174"/>
      <c r="I18" s="205"/>
      <c r="J18" s="200"/>
      <c r="K18" s="202"/>
      <c r="L18" s="200"/>
      <c r="M18" s="200"/>
      <c r="N18" s="200"/>
      <c r="O18" s="750"/>
    </row>
    <row r="19" spans="1:15" x14ac:dyDescent="0.2">
      <c r="A19" s="172"/>
      <c r="B19" s="164"/>
      <c r="C19" s="164"/>
      <c r="D19" s="164"/>
      <c r="E19" s="164"/>
      <c r="F19" s="164"/>
      <c r="G19" s="174"/>
      <c r="H19" s="199"/>
      <c r="I19" s="200"/>
      <c r="J19" s="200"/>
      <c r="K19" s="202"/>
      <c r="L19" s="206"/>
      <c r="M19" s="200"/>
      <c r="N19" s="203"/>
      <c r="O19" s="749">
        <f>O17</f>
        <v>0</v>
      </c>
    </row>
    <row r="20" spans="1:15" ht="7.5" customHeight="1" thickBot="1" x14ac:dyDescent="0.25">
      <c r="A20" s="207"/>
      <c r="B20" s="177"/>
      <c r="C20" s="208"/>
      <c r="D20" s="209"/>
      <c r="E20" s="209"/>
      <c r="F20" s="209"/>
      <c r="G20" s="210"/>
      <c r="H20" s="211"/>
      <c r="I20" s="212"/>
      <c r="J20" s="212"/>
      <c r="K20" s="212"/>
      <c r="L20" s="212"/>
      <c r="M20" s="212"/>
      <c r="N20" s="212"/>
      <c r="O20" s="751"/>
    </row>
    <row r="21" spans="1:15" ht="18.75" thickTop="1" x14ac:dyDescent="0.2">
      <c r="A21" s="263" t="s">
        <v>176</v>
      </c>
      <c r="B21" s="213"/>
      <c r="C21" s="213"/>
      <c r="D21" s="213"/>
      <c r="E21" s="213"/>
      <c r="F21" s="213"/>
      <c r="G21" s="213"/>
      <c r="H21" s="213"/>
      <c r="I21" s="213"/>
      <c r="J21" s="213"/>
      <c r="K21" s="213"/>
      <c r="L21" s="213"/>
      <c r="M21" s="213"/>
      <c r="N21" s="213"/>
      <c r="O21" s="749"/>
    </row>
    <row r="22" spans="1:15" ht="24" customHeight="1" thickBot="1" x14ac:dyDescent="0.25">
      <c r="A22" s="1259" t="s">
        <v>222</v>
      </c>
      <c r="B22" s="1260"/>
      <c r="C22" s="1260"/>
      <c r="D22" s="1260"/>
      <c r="E22" s="1260"/>
      <c r="F22" s="164"/>
      <c r="G22" s="192"/>
      <c r="H22" s="173"/>
      <c r="I22" s="718">
        <f>IF('Input Data'!$E$23=1,Scales!$L$4,IF('Input Data'!$E$23=2,Scales!$L$5,0.6))</f>
        <v>0.48</v>
      </c>
      <c r="J22" s="203" t="s">
        <v>2</v>
      </c>
      <c r="K22" s="53">
        <f>'Input Data'!H32</f>
        <v>0</v>
      </c>
      <c r="L22" s="206" t="s">
        <v>27</v>
      </c>
      <c r="M22" s="200">
        <f>$O$19</f>
        <v>0</v>
      </c>
      <c r="N22" s="205"/>
      <c r="O22" s="720">
        <f>IF('Input Data'!D25="y",0,IF(K23=0,0,(I22*K22/K23*M22)))</f>
        <v>0</v>
      </c>
    </row>
    <row r="23" spans="1:15" ht="20.25" customHeight="1" x14ac:dyDescent="0.2">
      <c r="A23" s="1261"/>
      <c r="B23" s="1260"/>
      <c r="C23" s="1260"/>
      <c r="D23" s="1260"/>
      <c r="E23" s="1260"/>
      <c r="F23" s="164"/>
      <c r="G23" s="214"/>
      <c r="H23" s="175"/>
      <c r="I23" s="165"/>
      <c r="J23" s="200"/>
      <c r="K23" s="48">
        <f>'Input Data'!$H$36</f>
        <v>0</v>
      </c>
      <c r="L23" s="206"/>
      <c r="M23" s="200"/>
      <c r="N23" s="205"/>
      <c r="O23" s="720"/>
    </row>
    <row r="24" spans="1:15" ht="9" customHeight="1" x14ac:dyDescent="0.2">
      <c r="A24" s="162"/>
      <c r="B24" s="163"/>
      <c r="C24" s="164"/>
      <c r="D24" s="164"/>
      <c r="E24" s="164"/>
      <c r="F24" s="164"/>
      <c r="G24" s="167"/>
      <c r="H24" s="176"/>
      <c r="I24" s="215"/>
      <c r="J24" s="216"/>
      <c r="K24" s="50"/>
      <c r="L24" s="217"/>
      <c r="M24" s="216"/>
      <c r="N24" s="216"/>
      <c r="O24" s="722"/>
    </row>
    <row r="25" spans="1:15" ht="15.75" thickBot="1" x14ac:dyDescent="0.25">
      <c r="A25" s="1262" t="s">
        <v>223</v>
      </c>
      <c r="B25" s="1263"/>
      <c r="C25" s="1264"/>
      <c r="D25" s="1264"/>
      <c r="E25" s="165"/>
      <c r="F25" s="190"/>
      <c r="G25" s="167">
        <f>IF('Input Data'!$H$33&gt;0,1.25,0)</f>
        <v>0</v>
      </c>
      <c r="H25" s="173" t="s">
        <v>1</v>
      </c>
      <c r="I25" s="718">
        <f>IF('Input Data'!$E$23=1,Scales!$L$4,IF('Input Data'!$E$23=2,Scales!$L$5,0.6))</f>
        <v>0.48</v>
      </c>
      <c r="J25" s="203" t="s">
        <v>2</v>
      </c>
      <c r="K25" s="53">
        <f>'Input Data'!H33</f>
        <v>0</v>
      </c>
      <c r="L25" s="206" t="s">
        <v>27</v>
      </c>
      <c r="M25" s="200">
        <f>$O$19</f>
        <v>0</v>
      </c>
      <c r="N25" s="200"/>
      <c r="O25" s="720">
        <f>IF('Input Data'!D25="y",0,IF(K26=0,0,(G25*I25*K25/K26*M25)))</f>
        <v>0</v>
      </c>
    </row>
    <row r="26" spans="1:15" ht="15.75" customHeight="1" x14ac:dyDescent="0.2">
      <c r="A26" s="1298"/>
      <c r="B26" s="1299"/>
      <c r="C26" s="1299"/>
      <c r="D26" s="1299"/>
      <c r="E26" s="164"/>
      <c r="F26" s="164"/>
      <c r="G26" s="167"/>
      <c r="H26" s="176"/>
      <c r="I26" s="215"/>
      <c r="J26" s="216"/>
      <c r="K26" s="48">
        <f>'Input Data'!$H$36</f>
        <v>0</v>
      </c>
      <c r="L26" s="217"/>
      <c r="M26" s="216"/>
      <c r="N26" s="216"/>
      <c r="O26" s="722"/>
    </row>
    <row r="27" spans="1:15" ht="8.25" customHeight="1" x14ac:dyDescent="0.2">
      <c r="A27" s="81"/>
      <c r="B27" s="82"/>
      <c r="C27" s="82"/>
      <c r="D27" s="82"/>
      <c r="E27" s="164"/>
      <c r="F27" s="164"/>
      <c r="G27" s="167"/>
      <c r="H27" s="176"/>
      <c r="I27" s="165"/>
      <c r="J27" s="203"/>
      <c r="K27" s="54"/>
      <c r="L27" s="217"/>
      <c r="M27" s="218"/>
      <c r="N27" s="216"/>
      <c r="O27" s="722"/>
    </row>
    <row r="28" spans="1:15" ht="15.75" thickBot="1" x14ac:dyDescent="0.25">
      <c r="A28" s="1294" t="s">
        <v>156</v>
      </c>
      <c r="B28" s="1295"/>
      <c r="C28" s="1295"/>
      <c r="D28" s="1295"/>
      <c r="E28" s="164"/>
      <c r="F28" s="164"/>
      <c r="G28" s="167">
        <f>IF('Input Data'!$H$34&gt;0,0.25,0)</f>
        <v>0</v>
      </c>
      <c r="H28" s="176"/>
      <c r="I28" s="718">
        <f>IF('Input Data'!$E$23=1,Scales!$L$4,IF('Input Data'!$E$23=2,Scales!$L$5,0.6))</f>
        <v>0.48</v>
      </c>
      <c r="J28" s="203" t="s">
        <v>2</v>
      </c>
      <c r="K28" s="53">
        <f>'Input Data'!H34</f>
        <v>0</v>
      </c>
      <c r="L28" s="217" t="s">
        <v>27</v>
      </c>
      <c r="M28" s="200">
        <f>$O$19</f>
        <v>0</v>
      </c>
      <c r="N28" s="173"/>
      <c r="O28" s="720">
        <f>IF('Input Data'!D25="y",0,IF(K29=0,0,(G28*I28*K28/K29*M28)))</f>
        <v>0</v>
      </c>
    </row>
    <row r="29" spans="1:15" ht="14.25" customHeight="1" x14ac:dyDescent="0.2">
      <c r="A29" s="1296"/>
      <c r="B29" s="1297"/>
      <c r="C29" s="1297"/>
      <c r="D29" s="1297"/>
      <c r="E29" s="164"/>
      <c r="F29" s="164"/>
      <c r="G29" s="167"/>
      <c r="H29" s="176"/>
      <c r="I29" s="165"/>
      <c r="J29" s="203"/>
      <c r="K29" s="48">
        <f>'Input Data'!$H$36</f>
        <v>0</v>
      </c>
      <c r="L29" s="217"/>
      <c r="M29" s="218"/>
      <c r="N29" s="216"/>
      <c r="O29" s="722"/>
    </row>
    <row r="30" spans="1:15" ht="10.5" customHeight="1" x14ac:dyDescent="0.2">
      <c r="A30" s="166"/>
      <c r="B30" s="163"/>
      <c r="C30" s="164"/>
      <c r="D30" s="164"/>
      <c r="E30" s="164"/>
      <c r="F30" s="164"/>
      <c r="G30" s="167"/>
      <c r="H30" s="176"/>
      <c r="I30" s="165"/>
      <c r="J30" s="203"/>
      <c r="K30" s="54"/>
      <c r="L30" s="217"/>
      <c r="M30" s="218"/>
      <c r="N30" s="216"/>
      <c r="O30" s="722"/>
    </row>
    <row r="31" spans="1:15" ht="15.75" thickBot="1" x14ac:dyDescent="0.25">
      <c r="A31" s="1294" t="s">
        <v>228</v>
      </c>
      <c r="B31" s="1295"/>
      <c r="C31" s="1295"/>
      <c r="D31" s="1295"/>
      <c r="E31" s="815">
        <f>IF('Input Data'!$H$35&gt;0,0.25,0)</f>
        <v>0</v>
      </c>
      <c r="F31" s="173" t="s">
        <v>1</v>
      </c>
      <c r="G31" s="167">
        <f>IF('Input Data'!$H$35&gt;0,1.25,0)</f>
        <v>0</v>
      </c>
      <c r="H31" s="173" t="s">
        <v>1</v>
      </c>
      <c r="I31" s="718">
        <f>IF('Input Data'!$E$23=1,Scales!$L$4,IF('Input Data'!$E$23=2,Scales!$L$5,0.6))</f>
        <v>0.48</v>
      </c>
      <c r="J31" s="203" t="s">
        <v>2</v>
      </c>
      <c r="K31" s="53">
        <f>'Input Data'!H35</f>
        <v>0</v>
      </c>
      <c r="L31" s="173" t="s">
        <v>1</v>
      </c>
      <c r="M31" s="200">
        <f>$O$19</f>
        <v>0</v>
      </c>
      <c r="N31" s="216"/>
      <c r="O31" s="720">
        <f>IF('Input Data'!D25="y",0,IF(K32=0,0,(E31*G31*I31*K31/K32*M31)))</f>
        <v>0</v>
      </c>
    </row>
    <row r="32" spans="1:15" x14ac:dyDescent="0.2">
      <c r="A32" s="1296"/>
      <c r="B32" s="1297"/>
      <c r="C32" s="1297"/>
      <c r="D32" s="1297"/>
      <c r="E32" s="161"/>
      <c r="F32" s="161"/>
      <c r="G32" s="167"/>
      <c r="H32" s="176"/>
      <c r="I32" s="165"/>
      <c r="J32" s="216"/>
      <c r="K32" s="48">
        <f>'Input Data'!$H$36</f>
        <v>0</v>
      </c>
      <c r="L32" s="217"/>
      <c r="M32" s="216"/>
      <c r="N32" s="216"/>
      <c r="O32" s="727"/>
    </row>
    <row r="33" spans="1:16" ht="8.25" customHeight="1" x14ac:dyDescent="0.2">
      <c r="A33" s="168"/>
      <c r="B33" s="169"/>
      <c r="C33" s="169"/>
      <c r="D33" s="169"/>
      <c r="E33" s="169"/>
      <c r="F33" s="169"/>
      <c r="G33" s="169"/>
      <c r="H33" s="169"/>
      <c r="I33" s="219"/>
      <c r="J33" s="219"/>
      <c r="K33" s="220"/>
      <c r="L33" s="220"/>
      <c r="M33" s="220"/>
      <c r="N33" s="220"/>
      <c r="O33" s="752"/>
      <c r="P33" s="61"/>
    </row>
    <row r="34" spans="1:16" x14ac:dyDescent="0.2">
      <c r="A34" s="183" t="s">
        <v>238</v>
      </c>
      <c r="B34" s="163"/>
      <c r="C34" s="164"/>
      <c r="D34" s="164"/>
      <c r="E34" s="164"/>
      <c r="F34" s="164"/>
      <c r="G34" s="221">
        <f>IF('Input Data'!$E$23=1,1,IF('Input Data'!$E$23&lt;4,'Input Data'!$D$24,1))</f>
        <v>0.7</v>
      </c>
      <c r="H34" s="814" t="s">
        <v>27</v>
      </c>
      <c r="I34" s="221">
        <f>IF('Input Data'!$E$28="y",0.07,0)</f>
        <v>0</v>
      </c>
      <c r="J34" s="173" t="s">
        <v>1</v>
      </c>
      <c r="K34" s="718">
        <f>IF('Input Data'!$E$23=1,Scales!$L$4,IF('Input Data'!$E$23=2,Scales!$L$5,0.6))</f>
        <v>0.48</v>
      </c>
      <c r="L34" s="206" t="s">
        <v>27</v>
      </c>
      <c r="M34" s="200">
        <f>O17</f>
        <v>0</v>
      </c>
      <c r="N34" s="203" t="s">
        <v>3</v>
      </c>
      <c r="O34" s="727">
        <f>G34*I34*K34*M34</f>
        <v>0</v>
      </c>
      <c r="P34" s="61"/>
    </row>
    <row r="35" spans="1:16" x14ac:dyDescent="0.2">
      <c r="A35" s="166"/>
      <c r="B35" s="163"/>
      <c r="C35" s="164"/>
      <c r="D35" s="164"/>
      <c r="E35" s="164"/>
      <c r="F35" s="164"/>
      <c r="G35" s="164"/>
      <c r="H35" s="164"/>
      <c r="I35" s="221"/>
      <c r="J35" s="173"/>
      <c r="K35" s="221"/>
      <c r="L35" s="203"/>
      <c r="M35" s="200"/>
      <c r="N35" s="203"/>
      <c r="O35" s="727"/>
      <c r="P35" s="61"/>
    </row>
    <row r="36" spans="1:16" x14ac:dyDescent="0.2">
      <c r="A36" s="183" t="s">
        <v>34</v>
      </c>
      <c r="B36" s="163"/>
      <c r="C36" s="164"/>
      <c r="D36" s="164"/>
      <c r="E36" s="164"/>
      <c r="F36" s="164"/>
      <c r="G36" s="221">
        <f>IF('Input Data'!$E$23=1,1,IF('Input Data'!$E$23&lt;4,'Input Data'!$D$24,1))</f>
        <v>0.7</v>
      </c>
      <c r="H36" s="164"/>
      <c r="I36" s="215">
        <f>IF('Input Data'!$E$27="y",0.01,0)</f>
        <v>0</v>
      </c>
      <c r="J36" s="173" t="s">
        <v>1</v>
      </c>
      <c r="K36" s="718">
        <f>IF('Input Data'!$E$23=1,Scales!$L$4,IF('Input Data'!$E$23=2,Scales!$L$5,0.6))</f>
        <v>0.48</v>
      </c>
      <c r="L36" s="206" t="s">
        <v>27</v>
      </c>
      <c r="M36" s="216">
        <f>O16</f>
        <v>0</v>
      </c>
      <c r="N36" s="203" t="s">
        <v>3</v>
      </c>
      <c r="O36" s="727">
        <f>IF('Input Data'!$C$8="e",G36*I36*K36*M36,0)</f>
        <v>0</v>
      </c>
      <c r="P36" s="61"/>
    </row>
    <row r="37" spans="1:16" ht="8.25" customHeight="1" thickBot="1" x14ac:dyDescent="0.25">
      <c r="A37" s="166"/>
      <c r="B37" s="163"/>
      <c r="C37" s="164"/>
      <c r="D37" s="164"/>
      <c r="E37" s="164"/>
      <c r="F37" s="164"/>
      <c r="G37" s="164"/>
      <c r="H37" s="164"/>
      <c r="I37" s="215"/>
      <c r="J37" s="173"/>
      <c r="K37" s="165"/>
      <c r="L37" s="203"/>
      <c r="M37" s="216"/>
      <c r="N37" s="203"/>
      <c r="O37" s="728"/>
      <c r="P37" s="61"/>
    </row>
    <row r="38" spans="1:16" ht="15.75" thickBot="1" x14ac:dyDescent="0.25">
      <c r="A38" s="170"/>
      <c r="B38" s="171"/>
      <c r="C38" s="171"/>
      <c r="D38" s="171"/>
      <c r="E38" s="171"/>
      <c r="F38" s="171"/>
      <c r="G38" s="222"/>
      <c r="H38" s="222"/>
      <c r="I38" s="223"/>
      <c r="J38" s="224"/>
      <c r="K38" s="225"/>
      <c r="L38" s="223"/>
      <c r="M38" s="636" t="s">
        <v>157</v>
      </c>
      <c r="N38" s="223"/>
      <c r="O38" s="753">
        <f>IF('Input Data'!C8="e",SUM(O22:O37),0)</f>
        <v>0</v>
      </c>
      <c r="P38" s="61"/>
    </row>
    <row r="39" spans="1:16" ht="16.149999999999999" customHeight="1" thickTop="1" x14ac:dyDescent="0.2">
      <c r="A39" s="264" t="s">
        <v>137</v>
      </c>
      <c r="B39" s="163"/>
      <c r="C39" s="163"/>
      <c r="D39" s="163"/>
      <c r="E39" s="163"/>
      <c r="F39" s="163"/>
      <c r="G39" s="163"/>
      <c r="H39" s="163"/>
      <c r="I39" s="163"/>
      <c r="J39" s="163"/>
      <c r="K39" s="163"/>
      <c r="L39" s="163"/>
      <c r="M39" s="226"/>
      <c r="N39" s="163"/>
      <c r="O39" s="727"/>
    </row>
    <row r="40" spans="1:16" ht="15.75" thickBot="1" x14ac:dyDescent="0.25">
      <c r="A40" s="1259" t="s">
        <v>224</v>
      </c>
      <c r="B40" s="1260"/>
      <c r="C40" s="1260"/>
      <c r="D40" s="173"/>
      <c r="E40" s="173"/>
      <c r="F40" s="173"/>
      <c r="G40" s="164"/>
      <c r="H40" s="164"/>
      <c r="I40" s="165">
        <f>IF('Input Data'!$E$23&lt;3,0,IF('Input Data'!$E$23=3,0.35,IF('Input Data'!$E$23=4,0.4)))</f>
        <v>0</v>
      </c>
      <c r="J40" s="199" t="s">
        <v>2</v>
      </c>
      <c r="K40" s="227">
        <f>'Input Data'!H41</f>
        <v>0</v>
      </c>
      <c r="L40" s="206" t="s">
        <v>27</v>
      </c>
      <c r="M40" s="204">
        <f>O19</f>
        <v>0</v>
      </c>
      <c r="N40" s="200"/>
      <c r="O40" s="749">
        <f>IF(K41=0,0,(I40*K40/K41*M40))</f>
        <v>0</v>
      </c>
    </row>
    <row r="41" spans="1:16" x14ac:dyDescent="0.2">
      <c r="A41" s="1261"/>
      <c r="B41" s="1260"/>
      <c r="C41" s="1260"/>
      <c r="D41" s="175"/>
      <c r="E41" s="175"/>
      <c r="F41" s="175"/>
      <c r="G41" s="164"/>
      <c r="H41" s="164"/>
      <c r="I41" s="165"/>
      <c r="J41" s="174"/>
      <c r="K41" s="48">
        <f>IF('Input Data'!$E$23&lt;4,'Input Data'!$H$36,'Input Data'!$H$43)</f>
        <v>0</v>
      </c>
      <c r="L41" s="206"/>
      <c r="M41" s="200"/>
      <c r="N41" s="200"/>
      <c r="O41" s="749"/>
    </row>
    <row r="42" spans="1:16" ht="8.25" customHeight="1" x14ac:dyDescent="0.2">
      <c r="A42" s="172"/>
      <c r="B42" s="164"/>
      <c r="C42" s="174"/>
      <c r="D42" s="175"/>
      <c r="E42" s="175"/>
      <c r="F42" s="175"/>
      <c r="G42" s="164"/>
      <c r="H42" s="164"/>
      <c r="I42" s="165"/>
      <c r="J42" s="174"/>
      <c r="K42" s="200"/>
      <c r="L42" s="206"/>
      <c r="M42" s="200"/>
      <c r="N42" s="200"/>
      <c r="O42" s="749"/>
    </row>
    <row r="43" spans="1:16" ht="15.75" customHeight="1" thickBot="1" x14ac:dyDescent="0.25">
      <c r="A43" s="1262" t="s">
        <v>223</v>
      </c>
      <c r="B43" s="1263"/>
      <c r="C43" s="1264"/>
      <c r="D43" s="173"/>
      <c r="E43" s="173"/>
      <c r="F43" s="173"/>
      <c r="G43" s="167">
        <f>IF('Input Data'!$H$42&gt;0,1.25,0)</f>
        <v>0</v>
      </c>
      <c r="H43" s="164" t="s">
        <v>27</v>
      </c>
      <c r="I43" s="165">
        <f>IF('Input Data'!$E$23&lt;3,0,IF('Input Data'!$E$23=3,0.35,IF('Input Data'!$E$23=4,0.4)))</f>
        <v>0</v>
      </c>
      <c r="J43" s="199" t="s">
        <v>2</v>
      </c>
      <c r="K43" s="227">
        <f>'Input Data'!H42</f>
        <v>0</v>
      </c>
      <c r="L43" s="206" t="s">
        <v>27</v>
      </c>
      <c r="M43" s="200">
        <f>O19</f>
        <v>0</v>
      </c>
      <c r="N43" s="203"/>
      <c r="O43" s="749">
        <f>IF(K44=0,0,(G43*I43*K43/K44*M43))</f>
        <v>0</v>
      </c>
    </row>
    <row r="44" spans="1:16" x14ac:dyDescent="0.2">
      <c r="A44" s="1261"/>
      <c r="B44" s="1260"/>
      <c r="C44" s="1260"/>
      <c r="D44" s="176"/>
      <c r="E44" s="176"/>
      <c r="F44" s="176"/>
      <c r="G44" s="164"/>
      <c r="H44" s="164"/>
      <c r="I44" s="215"/>
      <c r="J44" s="163"/>
      <c r="K44" s="48">
        <f>IF('Input Data'!$E$23&lt;4,'Input Data'!$H$36,'Input Data'!$H$43)</f>
        <v>0</v>
      </c>
      <c r="L44" s="217"/>
      <c r="M44" s="216"/>
      <c r="N44" s="216"/>
      <c r="O44" s="727"/>
    </row>
    <row r="45" spans="1:16" ht="9" customHeight="1" x14ac:dyDescent="0.2">
      <c r="A45" s="168"/>
      <c r="B45" s="177"/>
      <c r="C45" s="177"/>
      <c r="D45" s="177"/>
      <c r="E45" s="177"/>
      <c r="F45" s="177"/>
      <c r="G45" s="177"/>
      <c r="H45" s="177"/>
      <c r="I45" s="228"/>
      <c r="J45" s="177"/>
      <c r="K45" s="229"/>
      <c r="L45" s="230"/>
      <c r="M45" s="229"/>
      <c r="N45" s="229"/>
      <c r="O45" s="752"/>
    </row>
    <row r="46" spans="1:16" ht="12.75" customHeight="1" x14ac:dyDescent="0.2">
      <c r="A46" s="183" t="s">
        <v>238</v>
      </c>
      <c r="B46" s="163"/>
      <c r="C46" s="164"/>
      <c r="D46" s="164"/>
      <c r="E46" s="164"/>
      <c r="F46" s="164"/>
      <c r="G46" s="164">
        <f>IF('Input Data'!$E$23=1,1,IF('Input Data'!$E$23&lt;4,'Input Data'!$D$24,'Input Data'!$H$43/'Input Data'!$H$36))</f>
        <v>0.7</v>
      </c>
      <c r="H46" s="164"/>
      <c r="I46" s="221">
        <f>IF('Input Data'!$E$28="y",0.07,0)</f>
        <v>0</v>
      </c>
      <c r="J46" s="173" t="s">
        <v>1</v>
      </c>
      <c r="K46" s="165">
        <f>IF('Input Data'!$E$23&lt;3,0,IF('Input Data'!$E$23=3,0.35,IF('Input Data'!$E$23=4,0.4)))</f>
        <v>0</v>
      </c>
      <c r="L46" s="206" t="s">
        <v>27</v>
      </c>
      <c r="M46" s="200">
        <f>O17</f>
        <v>0</v>
      </c>
      <c r="N46" s="203" t="s">
        <v>3</v>
      </c>
      <c r="O46" s="727">
        <f>G46*I46*K46*M46</f>
        <v>0</v>
      </c>
    </row>
    <row r="47" spans="1:16" ht="15.75" customHeight="1" x14ac:dyDescent="0.2">
      <c r="A47" s="166"/>
      <c r="B47" s="163"/>
      <c r="C47" s="164"/>
      <c r="D47" s="164"/>
      <c r="E47" s="164"/>
      <c r="F47" s="164"/>
      <c r="G47" s="164"/>
      <c r="H47" s="164"/>
      <c r="I47" s="221"/>
      <c r="J47" s="173"/>
      <c r="K47" s="221"/>
      <c r="L47" s="206"/>
      <c r="M47" s="200"/>
      <c r="N47" s="203"/>
      <c r="O47" s="727"/>
    </row>
    <row r="48" spans="1:16" x14ac:dyDescent="0.2">
      <c r="A48" s="183" t="s">
        <v>34</v>
      </c>
      <c r="B48" s="163"/>
      <c r="C48" s="164"/>
      <c r="D48" s="164"/>
      <c r="E48" s="164"/>
      <c r="F48" s="164"/>
      <c r="G48" s="164">
        <f>IF('Input Data'!$E$23=1,1,IF('Input Data'!$E$23&lt;4,'Input Data'!$D$24,'Input Data'!$H$44/'Input Data'!$H$38))</f>
        <v>0.7</v>
      </c>
      <c r="H48" s="164"/>
      <c r="I48" s="215">
        <f>IF('Input Data'!$E$27="y",0.01,0)</f>
        <v>0</v>
      </c>
      <c r="J48" s="173" t="s">
        <v>1</v>
      </c>
      <c r="K48" s="165">
        <f>IF('Input Data'!$E$23&lt;3,0,IF('Input Data'!$E$23=3,0.35,IF('Input Data'!$E$23=4,0.4)))</f>
        <v>0</v>
      </c>
      <c r="L48" s="206" t="s">
        <v>27</v>
      </c>
      <c r="M48" s="216">
        <f>O16</f>
        <v>0</v>
      </c>
      <c r="N48" s="203" t="s">
        <v>3</v>
      </c>
      <c r="O48" s="727">
        <f>IF('Input Data'!$C$8="e",G48*I48*K48*M48,0)</f>
        <v>0</v>
      </c>
    </row>
    <row r="49" spans="1:15" ht="9.75" customHeight="1" thickBot="1" x14ac:dyDescent="0.25">
      <c r="A49" s="166"/>
      <c r="B49" s="163"/>
      <c r="C49" s="164"/>
      <c r="D49" s="164"/>
      <c r="E49" s="164"/>
      <c r="F49" s="164"/>
      <c r="G49" s="164"/>
      <c r="H49" s="164"/>
      <c r="I49" s="167"/>
      <c r="J49" s="173"/>
      <c r="K49" s="200"/>
      <c r="L49" s="203"/>
      <c r="M49" s="216"/>
      <c r="N49" s="203"/>
      <c r="O49" s="728"/>
    </row>
    <row r="50" spans="1:15" ht="15.75" thickBot="1" x14ac:dyDescent="0.25">
      <c r="A50" s="178"/>
      <c r="B50" s="179"/>
      <c r="C50" s="179"/>
      <c r="D50" s="180"/>
      <c r="E50" s="180"/>
      <c r="F50" s="180"/>
      <c r="G50" s="231"/>
      <c r="H50" s="232"/>
      <c r="I50" s="233"/>
      <c r="J50" s="234"/>
      <c r="K50" s="235"/>
      <c r="L50" s="235"/>
      <c r="M50" s="631" t="s">
        <v>138</v>
      </c>
      <c r="N50" s="235"/>
      <c r="O50" s="754">
        <f>IF( 'Input Data'!C8="e",IF('Input Data'!D23&lt;3,0,SUM(O40:O49)),0)</f>
        <v>0</v>
      </c>
    </row>
    <row r="51" spans="1:15" ht="15.75" thickBot="1" x14ac:dyDescent="0.25">
      <c r="A51" s="267"/>
      <c r="B51" s="268"/>
      <c r="C51" s="268"/>
      <c r="D51" s="268"/>
      <c r="E51" s="268"/>
      <c r="F51" s="268"/>
      <c r="G51" s="268"/>
      <c r="H51" s="268"/>
      <c r="I51" s="269"/>
      <c r="J51" s="268"/>
      <c r="K51" s="268"/>
      <c r="L51" s="268"/>
      <c r="M51" s="632" t="s">
        <v>24</v>
      </c>
      <c r="N51" s="268"/>
      <c r="O51" s="755">
        <f>O38+O50</f>
        <v>0</v>
      </c>
    </row>
    <row r="52" spans="1:15" ht="18.75" thickTop="1" x14ac:dyDescent="0.2">
      <c r="A52" s="264" t="s">
        <v>220</v>
      </c>
      <c r="B52" s="163"/>
      <c r="C52" s="163"/>
      <c r="D52" s="163"/>
      <c r="E52" s="163"/>
      <c r="F52" s="163"/>
      <c r="G52" s="163"/>
      <c r="H52" s="265"/>
      <c r="I52" s="266"/>
      <c r="J52" s="238"/>
      <c r="K52" s="163"/>
      <c r="L52" s="244"/>
      <c r="M52" s="163"/>
      <c r="N52" s="244"/>
      <c r="O52" s="727"/>
    </row>
    <row r="53" spans="1:15" ht="15.6" customHeight="1" x14ac:dyDescent="0.2">
      <c r="A53" s="182" t="s">
        <v>229</v>
      </c>
      <c r="B53" s="181"/>
      <c r="C53" s="181"/>
      <c r="D53" s="181"/>
      <c r="E53" s="181"/>
      <c r="F53" s="181"/>
      <c r="G53" s="181"/>
      <c r="H53" s="163"/>
      <c r="I53" s="237" t="s">
        <v>140</v>
      </c>
      <c r="J53" s="238"/>
      <c r="K53" s="239" t="s">
        <v>7</v>
      </c>
      <c r="L53" s="163"/>
      <c r="M53" s="239" t="s">
        <v>136</v>
      </c>
      <c r="N53" s="240" t="s">
        <v>129</v>
      </c>
      <c r="O53" s="727">
        <f>'Time Based'!H21</f>
        <v>0</v>
      </c>
    </row>
    <row r="54" spans="1:15" ht="15.6" customHeight="1" x14ac:dyDescent="0.2">
      <c r="A54" s="166" t="s">
        <v>139</v>
      </c>
      <c r="B54" s="163"/>
      <c r="C54" s="192"/>
      <c r="D54" s="192"/>
      <c r="E54" s="215">
        <f>IF('Input Data'!E29="Y",0.06,0)</f>
        <v>0</v>
      </c>
      <c r="F54" s="173" t="s">
        <v>1</v>
      </c>
      <c r="G54" s="198">
        <f>IF('Input Data'!$E$29="y",IF('Input Data'!$E$23=1,Scales!$L$4,IF('Input Data'!$E$23=2,Scales!$L$5,IF('Input Data'!$E$23=3,0.95,IF('Input Data'!$E$23=4,1)))),0)</f>
        <v>0</v>
      </c>
      <c r="H54" s="199" t="s">
        <v>2</v>
      </c>
      <c r="I54" s="241">
        <f>$O$17</f>
        <v>0</v>
      </c>
      <c r="J54" s="242" t="s">
        <v>129</v>
      </c>
      <c r="K54" s="243">
        <f>IF('Input Data'!$E$29="y",E54*G54*I54,0)</f>
        <v>0</v>
      </c>
      <c r="L54" s="163"/>
      <c r="M54" s="239" t="s">
        <v>136</v>
      </c>
      <c r="N54" s="240" t="s">
        <v>129</v>
      </c>
      <c r="O54" s="727">
        <f>IF('Time Based'!$H$37&lt;$K$54,'Time Based'!$H$37,$K$54)</f>
        <v>0</v>
      </c>
    </row>
    <row r="55" spans="1:15" ht="15.6" customHeight="1" x14ac:dyDescent="0.2">
      <c r="A55" s="166" t="s">
        <v>253</v>
      </c>
      <c r="B55" s="163"/>
      <c r="C55" s="215"/>
      <c r="D55" s="173"/>
      <c r="E55" s="173"/>
      <c r="F55" s="173"/>
      <c r="G55" s="198"/>
      <c r="H55" s="199"/>
      <c r="I55" s="241" t="s">
        <v>257</v>
      </c>
      <c r="J55" s="242"/>
      <c r="K55" s="243"/>
      <c r="L55" s="163"/>
      <c r="M55" s="239" t="s">
        <v>136</v>
      </c>
      <c r="N55" s="240"/>
      <c r="O55" s="727">
        <f>'Travelling &amp; Subsistance'!I17</f>
        <v>0</v>
      </c>
    </row>
    <row r="56" spans="1:15" ht="15.75" thickBot="1" x14ac:dyDescent="0.25">
      <c r="A56" s="166" t="s">
        <v>255</v>
      </c>
      <c r="B56" s="163"/>
      <c r="C56" s="163"/>
      <c r="D56" s="163"/>
      <c r="E56" s="163"/>
      <c r="F56" s="163"/>
      <c r="G56" s="163"/>
      <c r="H56" s="163"/>
      <c r="I56" s="244" t="s">
        <v>52</v>
      </c>
      <c r="J56" s="238"/>
      <c r="K56" s="179"/>
      <c r="L56" s="179"/>
      <c r="M56" s="308" t="s">
        <v>136</v>
      </c>
      <c r="N56" s="309" t="s">
        <v>129</v>
      </c>
      <c r="O56" s="728">
        <f>'Time Based'!H57</f>
        <v>0</v>
      </c>
    </row>
    <row r="57" spans="1:15" ht="15.75" thickBot="1" x14ac:dyDescent="0.25">
      <c r="A57" s="184"/>
      <c r="B57" s="185"/>
      <c r="C57" s="185"/>
      <c r="D57" s="171"/>
      <c r="E57" s="171"/>
      <c r="F57" s="171"/>
      <c r="G57" s="171"/>
      <c r="H57" s="245"/>
      <c r="I57" s="246"/>
      <c r="J57" s="247"/>
      <c r="K57" s="246"/>
      <c r="L57" s="171"/>
      <c r="M57" s="633" t="s">
        <v>35</v>
      </c>
      <c r="N57" s="248"/>
      <c r="O57" s="753">
        <f>SUM(O53:O56)</f>
        <v>0</v>
      </c>
    </row>
    <row r="58" spans="1:15" ht="18.75" thickTop="1" x14ac:dyDescent="0.2">
      <c r="A58" s="264" t="s">
        <v>219</v>
      </c>
      <c r="B58" s="163"/>
      <c r="C58" s="163"/>
      <c r="D58" s="163"/>
      <c r="E58" s="163"/>
      <c r="F58" s="163"/>
      <c r="G58" s="163"/>
      <c r="H58" s="163"/>
      <c r="I58" s="163"/>
      <c r="J58" s="163"/>
      <c r="K58" s="163"/>
      <c r="L58" s="163"/>
      <c r="M58" s="249"/>
      <c r="N58" s="241"/>
      <c r="O58" s="727"/>
    </row>
    <row r="59" spans="1:15" x14ac:dyDescent="0.2">
      <c r="A59" s="166" t="s">
        <v>155</v>
      </c>
      <c r="B59" s="163"/>
      <c r="C59" s="163"/>
      <c r="D59" s="163"/>
      <c r="E59" s="163"/>
      <c r="F59" s="163"/>
      <c r="G59" s="163"/>
      <c r="H59" s="163"/>
      <c r="I59" s="163"/>
      <c r="J59" s="163"/>
      <c r="K59" s="244"/>
      <c r="L59" s="163"/>
      <c r="M59" s="164"/>
      <c r="N59" s="164"/>
      <c r="O59" s="756">
        <f>'Travelling &amp; Subsistance'!I60</f>
        <v>0</v>
      </c>
    </row>
    <row r="60" spans="1:15" x14ac:dyDescent="0.2">
      <c r="A60" s="166" t="s">
        <v>108</v>
      </c>
      <c r="B60" s="163"/>
      <c r="C60" s="163"/>
      <c r="D60" s="163"/>
      <c r="E60" s="163"/>
      <c r="F60" s="163"/>
      <c r="G60" s="163"/>
      <c r="H60" s="163"/>
      <c r="I60" s="163"/>
      <c r="J60" s="163"/>
      <c r="K60" s="244"/>
      <c r="L60" s="163"/>
      <c r="M60" s="164"/>
      <c r="N60" s="164"/>
      <c r="O60" s="756">
        <f>'Typing, Duplicating, &amp; Printing'!I59</f>
        <v>0</v>
      </c>
    </row>
    <row r="61" spans="1:15" ht="15.75" thickBot="1" x14ac:dyDescent="0.25">
      <c r="A61" s="166" t="s">
        <v>109</v>
      </c>
      <c r="B61" s="163"/>
      <c r="C61" s="163"/>
      <c r="D61" s="163"/>
      <c r="E61" s="163"/>
      <c r="F61" s="163"/>
      <c r="G61" s="163"/>
      <c r="H61" s="163"/>
      <c r="I61" s="163"/>
      <c r="J61" s="163"/>
      <c r="K61" s="244"/>
      <c r="L61" s="163"/>
      <c r="M61" s="164"/>
      <c r="N61" s="164"/>
      <c r="O61" s="757">
        <f>'Site staff &amp; Other'!H59</f>
        <v>0</v>
      </c>
    </row>
    <row r="62" spans="1:15" ht="15.75" thickBot="1" x14ac:dyDescent="0.25">
      <c r="A62" s="184"/>
      <c r="B62" s="171"/>
      <c r="C62" s="171"/>
      <c r="D62" s="171"/>
      <c r="E62" s="171"/>
      <c r="F62" s="171"/>
      <c r="G62" s="171"/>
      <c r="H62" s="250"/>
      <c r="I62" s="185"/>
      <c r="J62" s="171"/>
      <c r="K62" s="250"/>
      <c r="L62" s="250"/>
      <c r="M62" s="634" t="s">
        <v>28</v>
      </c>
      <c r="N62" s="185"/>
      <c r="O62" s="758">
        <f>SUM(O59:O61)</f>
        <v>0</v>
      </c>
    </row>
    <row r="63" spans="1:15" ht="15.75" thickTop="1" x14ac:dyDescent="0.2">
      <c r="A63" s="251"/>
      <c r="B63" s="252"/>
      <c r="C63" s="252"/>
      <c r="D63" s="163"/>
      <c r="E63" s="163"/>
      <c r="F63" s="163"/>
      <c r="G63" s="163"/>
      <c r="H63" s="163"/>
      <c r="I63" s="253"/>
      <c r="J63" s="163"/>
      <c r="K63" s="163"/>
      <c r="L63" s="163"/>
      <c r="M63" s="239" t="s">
        <v>275</v>
      </c>
      <c r="N63" s="163"/>
      <c r="O63" s="727">
        <f>O51+O57+O62</f>
        <v>0</v>
      </c>
    </row>
    <row r="64" spans="1:15" ht="15.75" thickBot="1" x14ac:dyDescent="0.25">
      <c r="A64" s="166"/>
      <c r="B64" s="163"/>
      <c r="C64" s="163"/>
      <c r="D64" s="163"/>
      <c r="E64" s="163"/>
      <c r="F64" s="163"/>
      <c r="G64" s="164"/>
      <c r="H64" s="164"/>
      <c r="I64" s="253"/>
      <c r="J64" s="164"/>
      <c r="K64" s="164"/>
      <c r="L64" s="163"/>
      <c r="M64" s="239" t="s">
        <v>128</v>
      </c>
      <c r="N64" s="163"/>
      <c r="O64" s="759">
        <f>ROUND('Previous Payments'!K42,2)</f>
        <v>0</v>
      </c>
    </row>
    <row r="65" spans="1:15" ht="15.75" thickBot="1" x14ac:dyDescent="0.25">
      <c r="A65" s="166"/>
      <c r="B65" s="163"/>
      <c r="C65" s="171"/>
      <c r="D65" s="163"/>
      <c r="E65" s="163"/>
      <c r="F65" s="163"/>
      <c r="G65" s="254"/>
      <c r="H65" s="176"/>
      <c r="I65" s="1246" t="str">
        <f>IF($O$63&lt;$O$64,"OVERPAID BY (Ecl Tax)",IF($O$63&gt;$O$64,"FEES NOW DUE EXCLUDING VAT &amp; NON TAXABLE AMOUNT",""))</f>
        <v/>
      </c>
      <c r="J65" s="1247"/>
      <c r="K65" s="1247"/>
      <c r="L65" s="1247"/>
      <c r="M65" s="1247"/>
      <c r="N65" s="1247"/>
      <c r="O65" s="760">
        <f>O63-O64</f>
        <v>0</v>
      </c>
    </row>
    <row r="66" spans="1:15" ht="15.75" thickTop="1" x14ac:dyDescent="0.2">
      <c r="A66" s="251"/>
      <c r="B66" s="252"/>
      <c r="C66" s="163"/>
      <c r="D66" s="252" t="s">
        <v>0</v>
      </c>
      <c r="E66" s="252"/>
      <c r="F66" s="252"/>
      <c r="G66" s="255"/>
      <c r="H66" s="256">
        <v>0.14000000000000001</v>
      </c>
      <c r="I66" s="252" t="s">
        <v>25</v>
      </c>
      <c r="J66" s="164"/>
      <c r="K66" s="257">
        <f>IF('Input Data'!C17&lt;0,0,O65)</f>
        <v>0</v>
      </c>
      <c r="L66" s="252"/>
      <c r="M66" s="252"/>
      <c r="N66" s="252"/>
      <c r="O66" s="761">
        <f>IF('Input Data'!C17="none",0,H66*K66)</f>
        <v>0</v>
      </c>
    </row>
    <row r="67" spans="1:15" x14ac:dyDescent="0.2">
      <c r="A67" s="166"/>
      <c r="B67" s="163"/>
      <c r="C67" s="163"/>
      <c r="D67" s="254"/>
      <c r="E67" s="254"/>
      <c r="F67" s="254"/>
      <c r="G67" s="244"/>
      <c r="H67" s="258"/>
      <c r="I67" s="169"/>
      <c r="J67" s="259"/>
      <c r="K67" s="177"/>
      <c r="L67" s="260"/>
      <c r="M67" s="635" t="s">
        <v>158</v>
      </c>
      <c r="N67" s="261"/>
      <c r="O67" s="762">
        <f>'Non Taxable'!I20</f>
        <v>0</v>
      </c>
    </row>
    <row r="68" spans="1:15" ht="15.75" thickBot="1" x14ac:dyDescent="0.25">
      <c r="A68" s="262"/>
      <c r="B68" s="181"/>
      <c r="C68" s="181"/>
      <c r="D68" s="181"/>
      <c r="E68" s="181"/>
      <c r="F68" s="181"/>
      <c r="G68" s="181"/>
      <c r="H68" s="236"/>
      <c r="I68" s="1246" t="str">
        <f>IF($O$63&lt;$O$64,"AMOUNT TO BE RECOVERED (Incl VAT)",IF($O$63&gt;$O$64,"FEES NOW DUE INCLUDING VAT &amp; NON TAXABLE AMOUNT",""))</f>
        <v/>
      </c>
      <c r="J68" s="1247"/>
      <c r="K68" s="1247"/>
      <c r="L68" s="1247"/>
      <c r="M68" s="1247"/>
      <c r="N68" s="1247"/>
      <c r="O68" s="760">
        <f>O65+O66+O67</f>
        <v>0</v>
      </c>
    </row>
    <row r="69" spans="1:15" ht="15.75" thickTop="1" x14ac:dyDescent="0.2">
      <c r="A69" s="605"/>
      <c r="B69" s="606"/>
      <c r="C69" s="606"/>
      <c r="D69" s="606"/>
      <c r="E69" s="606"/>
      <c r="F69" s="606"/>
      <c r="G69" s="606"/>
      <c r="H69" s="606"/>
      <c r="I69" s="606"/>
      <c r="J69" s="606"/>
      <c r="K69" s="606"/>
      <c r="L69" s="606"/>
      <c r="M69" s="606"/>
      <c r="N69" s="606"/>
      <c r="O69" s="607"/>
    </row>
    <row r="70" spans="1:15" x14ac:dyDescent="0.2">
      <c r="A70" s="608" t="s">
        <v>29</v>
      </c>
      <c r="B70" s="609"/>
      <c r="C70" s="610"/>
      <c r="D70" s="610"/>
      <c r="E70" s="610"/>
      <c r="F70" s="610"/>
      <c r="G70" s="610"/>
      <c r="H70" s="610"/>
      <c r="I70" s="611" t="s">
        <v>9</v>
      </c>
      <c r="J70" s="610"/>
      <c r="K70" s="609"/>
      <c r="L70" s="610"/>
      <c r="M70" s="610"/>
      <c r="N70" s="610"/>
      <c r="O70" s="612"/>
    </row>
    <row r="71" spans="1:15" x14ac:dyDescent="0.2">
      <c r="A71" s="608" t="s">
        <v>144</v>
      </c>
      <c r="B71" s="610"/>
      <c r="C71" s="610"/>
      <c r="D71" s="610"/>
      <c r="E71" s="610"/>
      <c r="F71" s="610"/>
      <c r="G71" s="610"/>
      <c r="H71" s="610"/>
      <c r="I71" s="610"/>
      <c r="J71" s="610"/>
      <c r="K71" s="610"/>
      <c r="L71" s="610"/>
      <c r="M71" s="610"/>
      <c r="N71" s="610"/>
      <c r="O71" s="612"/>
    </row>
    <row r="72" spans="1:15" ht="18.75" customHeight="1" x14ac:dyDescent="0.2">
      <c r="A72" s="608" t="s">
        <v>26</v>
      </c>
      <c r="B72" s="613"/>
      <c r="C72" s="613"/>
      <c r="D72" s="613"/>
      <c r="E72" s="613"/>
      <c r="F72" s="613"/>
      <c r="G72" s="613"/>
      <c r="H72" s="613"/>
      <c r="I72" s="613"/>
      <c r="J72" s="609"/>
      <c r="K72" s="609"/>
      <c r="L72" s="609"/>
      <c r="M72" s="609"/>
      <c r="N72" s="609"/>
      <c r="O72" s="614"/>
    </row>
    <row r="73" spans="1:15" ht="20.100000000000001" customHeight="1" x14ac:dyDescent="0.2">
      <c r="A73" s="615"/>
      <c r="B73" s="616"/>
      <c r="C73" s="616"/>
      <c r="D73" s="616"/>
      <c r="E73" s="616"/>
      <c r="F73" s="616"/>
      <c r="G73" s="616"/>
      <c r="H73" s="616"/>
      <c r="I73" s="616"/>
      <c r="J73" s="616"/>
      <c r="K73" s="616"/>
      <c r="L73" s="616"/>
      <c r="M73" s="616"/>
      <c r="N73" s="616"/>
      <c r="O73" s="617"/>
    </row>
    <row r="74" spans="1:15" ht="20.100000000000001" customHeight="1" x14ac:dyDescent="0.2">
      <c r="A74" s="615"/>
      <c r="B74" s="609"/>
      <c r="C74" s="609"/>
      <c r="D74" s="609"/>
      <c r="E74" s="609"/>
      <c r="F74" s="609"/>
      <c r="G74" s="609"/>
      <c r="H74" s="609"/>
      <c r="I74" s="609"/>
      <c r="J74" s="609"/>
      <c r="K74" s="609"/>
      <c r="L74" s="609"/>
      <c r="M74" s="609"/>
      <c r="N74" s="609"/>
      <c r="O74" s="614"/>
    </row>
    <row r="75" spans="1:15" ht="20.100000000000001" customHeight="1" x14ac:dyDescent="0.2">
      <c r="A75" s="608" t="s">
        <v>147</v>
      </c>
      <c r="B75" s="618"/>
      <c r="C75" s="618"/>
      <c r="D75" s="618"/>
      <c r="E75" s="618"/>
      <c r="F75" s="618"/>
      <c r="G75" s="618"/>
      <c r="H75" s="618"/>
      <c r="I75" s="619" t="s">
        <v>31</v>
      </c>
      <c r="J75" s="618"/>
      <c r="K75" s="618"/>
      <c r="L75" s="620"/>
      <c r="M75" s="620"/>
      <c r="N75" s="618"/>
      <c r="O75" s="621"/>
    </row>
    <row r="76" spans="1:15" ht="21" customHeight="1" thickBot="1" x14ac:dyDescent="0.25">
      <c r="A76" s="622"/>
      <c r="B76" s="623" t="s">
        <v>32</v>
      </c>
      <c r="C76" s="1267">
        <f>'Input Data'!D11</f>
        <v>0</v>
      </c>
      <c r="D76" s="1267"/>
      <c r="E76" s="1267"/>
      <c r="F76" s="1267"/>
      <c r="G76" s="1267"/>
      <c r="H76" s="1267"/>
      <c r="I76" s="1267"/>
      <c r="J76" s="1267"/>
      <c r="K76" s="1267"/>
      <c r="L76" s="623"/>
      <c r="M76" s="623"/>
      <c r="N76" s="623"/>
      <c r="O76" s="624"/>
    </row>
    <row r="77" spans="1:15" ht="15.75" thickTop="1" x14ac:dyDescent="0.2"/>
  </sheetData>
  <sheetProtection password="CD4C" sheet="1" objects="1" scenarios="1" formatCells="0" formatColumns="0" formatRows="0"/>
  <mergeCells count="36">
    <mergeCell ref="D1:G1"/>
    <mergeCell ref="I1:O1"/>
    <mergeCell ref="I2:O2"/>
    <mergeCell ref="C8:G8"/>
    <mergeCell ref="M7:N7"/>
    <mergeCell ref="A2:E2"/>
    <mergeCell ref="B4:M4"/>
    <mergeCell ref="B7:I7"/>
    <mergeCell ref="C14:G14"/>
    <mergeCell ref="C10:G10"/>
    <mergeCell ref="C11:G11"/>
    <mergeCell ref="C9:G9"/>
    <mergeCell ref="C13:G13"/>
    <mergeCell ref="C76:K76"/>
    <mergeCell ref="B5:M5"/>
    <mergeCell ref="B6:M6"/>
    <mergeCell ref="J15:N15"/>
    <mergeCell ref="L8:N8"/>
    <mergeCell ref="I68:N68"/>
    <mergeCell ref="J16:N16"/>
    <mergeCell ref="L11:O11"/>
    <mergeCell ref="A8:B8"/>
    <mergeCell ref="A16:G16"/>
    <mergeCell ref="A28:D29"/>
    <mergeCell ref="A25:D26"/>
    <mergeCell ref="A31:D32"/>
    <mergeCell ref="I65:N65"/>
    <mergeCell ref="C12:G12"/>
    <mergeCell ref="J13:K13"/>
    <mergeCell ref="M14:O14"/>
    <mergeCell ref="L13:N13"/>
    <mergeCell ref="L12:M12"/>
    <mergeCell ref="A40:C41"/>
    <mergeCell ref="A43:C44"/>
    <mergeCell ref="A22:E23"/>
    <mergeCell ref="A15:G15"/>
  </mergeCells>
  <phoneticPr fontId="44" type="noConversion"/>
  <printOptions horizontalCentered="1"/>
  <pageMargins left="0.55118110236220474" right="0.55118110236220474" top="0.78740157480314965" bottom="0.78740157480314965" header="0.51181102362204722" footer="0.51181102362204722"/>
  <pageSetup paperSize="9" scale="55" orientation="portrait" horizontalDpi="300" verticalDpi="300" r:id="rId1"/>
  <headerFooter alignWithMargins="0">
    <oddFooter>&amp;L&amp;8&amp;F (Rev 1 of 310805)&amp;C&amp;8&amp;A&amp;R&amp;8PRINT DATE: &amp;D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indexed="47"/>
  </sheetPr>
  <dimension ref="A1:P67"/>
  <sheetViews>
    <sheetView zoomScale="70" zoomScaleNormal="75" zoomScaleSheetLayoutView="68" workbookViewId="0">
      <selection activeCell="N10" sqref="N10"/>
    </sheetView>
  </sheetViews>
  <sheetFormatPr defaultRowHeight="15" x14ac:dyDescent="0.2"/>
  <cols>
    <col min="1" max="1" width="13.88671875" customWidth="1"/>
    <col min="2" max="2" width="16.21875" customWidth="1"/>
    <col min="3" max="3" width="4.77734375" customWidth="1"/>
    <col min="4" max="4" width="3.5546875" customWidth="1"/>
    <col min="5" max="5" width="4.21875" customWidth="1"/>
    <col min="6" max="6" width="4" customWidth="1"/>
    <col min="7" max="7" width="10.21875" customWidth="1"/>
    <col min="8" max="8" width="3.44140625" customWidth="1"/>
    <col min="9" max="9" width="11.109375" customWidth="1"/>
    <col min="10" max="10" width="3.6640625" customWidth="1"/>
    <col min="11" max="11" width="15.6640625" customWidth="1"/>
    <col min="12" max="12" width="3.21875" customWidth="1"/>
    <col min="13" max="13" width="13.44140625" customWidth="1"/>
    <col min="14" max="14" width="4.109375" customWidth="1"/>
    <col min="15" max="15" width="14.21875" customWidth="1"/>
  </cols>
  <sheetData>
    <row r="1" spans="1:15" ht="50.25" customHeight="1" thickTop="1" x14ac:dyDescent="0.2">
      <c r="A1" s="300"/>
      <c r="B1" s="301"/>
      <c r="C1" s="301"/>
      <c r="D1" s="1300" t="s">
        <v>236</v>
      </c>
      <c r="E1" s="1301"/>
      <c r="F1" s="1301"/>
      <c r="G1" s="1301"/>
      <c r="H1" s="302"/>
      <c r="I1" s="1302" t="s">
        <v>216</v>
      </c>
      <c r="J1" s="1303"/>
      <c r="K1" s="1303"/>
      <c r="L1" s="1303"/>
      <c r="M1" s="1303"/>
      <c r="N1" s="1303"/>
      <c r="O1" s="1304"/>
    </row>
    <row r="2" spans="1:15" ht="32.25" customHeight="1" x14ac:dyDescent="0.2">
      <c r="A2" s="1312"/>
      <c r="B2" s="1313"/>
      <c r="C2" s="1313"/>
      <c r="D2" s="1313"/>
      <c r="E2" s="1313"/>
      <c r="F2" s="286"/>
      <c r="G2" s="303"/>
      <c r="H2" s="303"/>
      <c r="I2" s="1305" t="str">
        <f>'Input Data'!E3</f>
        <v>ENGINEERING PROJECT: 2006 FEES</v>
      </c>
      <c r="J2" s="1306"/>
      <c r="K2" s="1306"/>
      <c r="L2" s="1306"/>
      <c r="M2" s="1306"/>
      <c r="N2" s="1306"/>
      <c r="O2" s="1307"/>
    </row>
    <row r="3" spans="1:15" ht="18" customHeight="1" x14ac:dyDescent="0.2">
      <c r="A3" s="306"/>
      <c r="B3" s="304"/>
      <c r="C3" s="304"/>
      <c r="D3" s="304"/>
      <c r="E3" s="304"/>
      <c r="F3" s="303"/>
      <c r="G3" s="303"/>
      <c r="H3" s="303"/>
      <c r="I3" s="303"/>
      <c r="J3" s="304"/>
      <c r="K3" s="304"/>
      <c r="L3" s="304"/>
      <c r="M3" s="304"/>
      <c r="N3" s="625" t="str">
        <f>'Input Data'!H4</f>
        <v>Revision 3.1  2012-10</v>
      </c>
      <c r="O3" s="195"/>
    </row>
    <row r="4" spans="1:15" ht="15.75" x14ac:dyDescent="0.25">
      <c r="A4" s="96" t="s">
        <v>21</v>
      </c>
      <c r="B4" s="1282">
        <f>'Input Data'!$D$9</f>
        <v>0</v>
      </c>
      <c r="C4" s="1271"/>
      <c r="D4" s="1271"/>
      <c r="E4" s="1271"/>
      <c r="F4" s="1271"/>
      <c r="G4" s="1271"/>
      <c r="H4" s="1271"/>
      <c r="I4" s="1271"/>
      <c r="J4" s="1271"/>
      <c r="K4" s="1271"/>
      <c r="L4" s="1271"/>
      <c r="M4" s="1271"/>
      <c r="N4" s="66"/>
      <c r="O4" s="97"/>
    </row>
    <row r="5" spans="1:15" x14ac:dyDescent="0.2">
      <c r="A5" s="67"/>
      <c r="B5" s="1268">
        <f>'Input Data'!$D$10</f>
        <v>0</v>
      </c>
      <c r="C5" s="1269"/>
      <c r="D5" s="1269"/>
      <c r="E5" s="1269"/>
      <c r="F5" s="1269"/>
      <c r="G5" s="1269"/>
      <c r="H5" s="1269"/>
      <c r="I5" s="1269"/>
      <c r="J5" s="1269"/>
      <c r="K5" s="1269"/>
      <c r="L5" s="1269"/>
      <c r="M5" s="1269"/>
      <c r="N5" s="66"/>
      <c r="O5" s="97"/>
    </row>
    <row r="6" spans="1:15" ht="15.75" x14ac:dyDescent="0.25">
      <c r="A6" s="96" t="s">
        <v>22</v>
      </c>
      <c r="B6" s="1270">
        <f>'Input Data'!$D$11</f>
        <v>0</v>
      </c>
      <c r="C6" s="1271"/>
      <c r="D6" s="1271"/>
      <c r="E6" s="1271"/>
      <c r="F6" s="1271"/>
      <c r="G6" s="1271"/>
      <c r="H6" s="1271"/>
      <c r="I6" s="1271"/>
      <c r="J6" s="1271"/>
      <c r="K6" s="1271"/>
      <c r="L6" s="1271"/>
      <c r="M6" s="1271"/>
      <c r="N6" s="66"/>
      <c r="O6" s="97"/>
    </row>
    <row r="7" spans="1:15" ht="35.25" customHeight="1" thickBot="1" x14ac:dyDescent="0.25">
      <c r="A7" s="158" t="s">
        <v>19</v>
      </c>
      <c r="B7" s="1283">
        <f>'Input Data'!$D$12</f>
        <v>0</v>
      </c>
      <c r="C7" s="1284"/>
      <c r="D7" s="1284"/>
      <c r="E7" s="1284"/>
      <c r="F7" s="1284"/>
      <c r="G7" s="1284"/>
      <c r="H7" s="1284"/>
      <c r="I7" s="1284"/>
      <c r="J7" s="159" t="s">
        <v>207</v>
      </c>
      <c r="K7" s="160">
        <f>'Input Data'!D13</f>
        <v>0</v>
      </c>
      <c r="L7" s="159" t="s">
        <v>215</v>
      </c>
      <c r="M7" s="1310">
        <f>'Input Data'!F13</f>
        <v>0</v>
      </c>
      <c r="N7" s="1311"/>
      <c r="O7" s="736">
        <f>'Input Data'!H13</f>
        <v>0</v>
      </c>
    </row>
    <row r="8" spans="1:15" ht="16.5" thickTop="1" x14ac:dyDescent="0.25">
      <c r="A8" s="1321" t="s">
        <v>206</v>
      </c>
      <c r="B8" s="1322"/>
      <c r="C8" s="1323">
        <f>'Input Data'!F5</f>
        <v>0</v>
      </c>
      <c r="D8" s="1320"/>
      <c r="E8" s="1320"/>
      <c r="F8" s="1320"/>
      <c r="G8" s="1320"/>
      <c r="H8" s="156" t="s">
        <v>207</v>
      </c>
      <c r="I8" s="155">
        <f>'Input Data'!F6</f>
        <v>0</v>
      </c>
      <c r="J8" s="157" t="s">
        <v>214</v>
      </c>
      <c r="K8" s="68"/>
      <c r="L8" s="1330">
        <f>'Input Data'!D5</f>
        <v>0</v>
      </c>
      <c r="M8" s="1323"/>
      <c r="N8" s="1323"/>
      <c r="O8" s="187"/>
    </row>
    <row r="9" spans="1:15" ht="15.75" x14ac:dyDescent="0.25">
      <c r="A9" s="96" t="s">
        <v>126</v>
      </c>
      <c r="B9" s="66"/>
      <c r="C9" s="1329">
        <f>'Input Data'!D14</f>
        <v>0</v>
      </c>
      <c r="D9" s="1317"/>
      <c r="E9" s="1317"/>
      <c r="F9" s="1317"/>
      <c r="G9" s="1317"/>
      <c r="H9" s="68" t="s">
        <v>235</v>
      </c>
      <c r="I9" s="285">
        <f>'Input Data'!F7</f>
        <v>0</v>
      </c>
      <c r="J9" s="157" t="s">
        <v>201</v>
      </c>
      <c r="K9" s="68"/>
      <c r="M9" s="808">
        <f>'Input Data'!$D$6</f>
        <v>0</v>
      </c>
      <c r="N9" s="766"/>
      <c r="O9" s="97"/>
    </row>
    <row r="10" spans="1:15" x14ac:dyDescent="0.2">
      <c r="A10" s="128" t="s">
        <v>195</v>
      </c>
      <c r="B10" s="16"/>
      <c r="C10" s="1287">
        <f>'Input Data'!D15</f>
        <v>0</v>
      </c>
      <c r="D10" s="1317"/>
      <c r="E10" s="1317"/>
      <c r="F10" s="1317"/>
      <c r="G10" s="1317"/>
      <c r="H10" s="16"/>
      <c r="I10" s="129"/>
      <c r="J10" s="130" t="s">
        <v>20</v>
      </c>
      <c r="K10" s="114"/>
      <c r="L10" s="129"/>
      <c r="M10" s="129"/>
      <c r="N10" s="809">
        <f>'Input Data'!$D$20</f>
        <v>0</v>
      </c>
      <c r="O10" s="131"/>
    </row>
    <row r="11" spans="1:15" x14ac:dyDescent="0.2">
      <c r="A11" s="132" t="s">
        <v>132</v>
      </c>
      <c r="B11" s="114"/>
      <c r="C11" s="1320">
        <f>'Input Data'!D21</f>
        <v>0</v>
      </c>
      <c r="D11" s="1320"/>
      <c r="E11" s="1320"/>
      <c r="F11" s="1320"/>
      <c r="G11" s="1320"/>
      <c r="H11" s="129"/>
      <c r="I11" s="129"/>
      <c r="J11" s="133" t="s">
        <v>133</v>
      </c>
      <c r="K11" s="114"/>
      <c r="L11" s="1324" t="str">
        <f>IF('Input Data'!E23=1,"PRELIMINARY DESIGN",IF('Input Data'!E23=2,"DESIGN &amp; TENDER",IF('Input Data'!E23=3,"CONSTRUCTION",IF('Input Data'!E23=4,"COMPLETION"))))</f>
        <v>DESIGN &amp; TENDER</v>
      </c>
      <c r="M11" s="1325"/>
      <c r="N11" s="1325"/>
      <c r="O11" s="1326"/>
    </row>
    <row r="12" spans="1:15" x14ac:dyDescent="0.2">
      <c r="A12" s="132" t="s">
        <v>36</v>
      </c>
      <c r="B12" s="114"/>
      <c r="C12" s="1248">
        <f>'Input Data'!$D$16</f>
        <v>0</v>
      </c>
      <c r="D12" s="1249"/>
      <c r="E12" s="1249"/>
      <c r="F12" s="1249"/>
      <c r="G12" s="1249"/>
      <c r="H12" s="135"/>
      <c r="I12" s="135"/>
      <c r="J12" s="1250" t="s">
        <v>166</v>
      </c>
      <c r="K12" s="1251"/>
      <c r="L12" s="1255">
        <f>'Input Data'!D19</f>
        <v>0</v>
      </c>
      <c r="M12" s="1255"/>
      <c r="N12" s="1256"/>
      <c r="O12" s="134"/>
    </row>
    <row r="13" spans="1:15" x14ac:dyDescent="0.2">
      <c r="A13" s="132" t="s">
        <v>37</v>
      </c>
      <c r="B13" s="114"/>
      <c r="C13" s="1290" t="str">
        <f>'Input Data'!$D$18</f>
        <v>USE TIME BASED FEES</v>
      </c>
      <c r="D13" s="1291"/>
      <c r="E13" s="1291"/>
      <c r="F13" s="1291"/>
      <c r="G13" s="1291"/>
      <c r="H13" s="136"/>
      <c r="I13" s="129"/>
      <c r="J13" s="130" t="s">
        <v>23</v>
      </c>
      <c r="K13" s="114"/>
      <c r="L13" s="1257">
        <f>'Input Data'!$D$22</f>
        <v>0</v>
      </c>
      <c r="M13" s="1258"/>
      <c r="N13" s="186"/>
      <c r="O13" s="131"/>
    </row>
    <row r="14" spans="1:15" ht="15.75" thickBot="1" x14ac:dyDescent="0.25">
      <c r="A14" s="137" t="s">
        <v>145</v>
      </c>
      <c r="B14" s="112"/>
      <c r="C14" s="1285" t="str">
        <f>IF('Input Data'!$C$8="b","BUILDING PROJECT","USE OTHER INVOICE")</f>
        <v>USE OTHER INVOICE</v>
      </c>
      <c r="D14" s="1286"/>
      <c r="E14" s="1286"/>
      <c r="F14" s="1286"/>
      <c r="G14" s="1286"/>
      <c r="H14" s="138"/>
      <c r="I14" s="127"/>
      <c r="J14" s="139" t="s">
        <v>134</v>
      </c>
      <c r="K14" s="112"/>
      <c r="L14" s="140" t="s">
        <v>196</v>
      </c>
      <c r="M14" s="1252">
        <f>'Input Data'!D7</f>
        <v>0</v>
      </c>
      <c r="N14" s="1253"/>
      <c r="O14" s="1254"/>
    </row>
    <row r="15" spans="1:15" ht="21.75" customHeight="1" thickTop="1" x14ac:dyDescent="0.2">
      <c r="A15" s="1318"/>
      <c r="B15" s="1319"/>
      <c r="C15" s="1319"/>
      <c r="D15" s="1319"/>
      <c r="E15" s="1319"/>
      <c r="F15" s="1319"/>
      <c r="G15" s="1319"/>
      <c r="H15" s="626"/>
      <c r="I15" s="628"/>
      <c r="J15" s="1327" t="s">
        <v>164</v>
      </c>
      <c r="K15" s="1328"/>
      <c r="L15" s="1328"/>
      <c r="M15" s="1328"/>
      <c r="N15" s="1328"/>
      <c r="O15" s="719">
        <f>IF('Input Data'!$F$31=1,80%*'Input Data'!$H$36,'Input Data'!$H$36)</f>
        <v>0</v>
      </c>
    </row>
    <row r="16" spans="1:15" x14ac:dyDescent="0.2">
      <c r="A16" s="627" t="s">
        <v>33</v>
      </c>
      <c r="B16" s="76"/>
      <c r="C16" s="25"/>
      <c r="D16" s="18"/>
      <c r="E16" s="18"/>
      <c r="F16" s="18"/>
      <c r="G16" s="28"/>
      <c r="H16" s="10"/>
      <c r="I16" s="48">
        <f>IF('Input Data'!C8="b",IF('Input Data'!$C$17=1,VLOOKUP($O$15,SCALE_2003B,3),IF('Input Data'!$C$17=2,VLOOKUP($O$15,SCALE_2004B,3),IF('Input Data'!$C$17=3,VLOOKUP($O$15,SCALE_2005B,3),IF('Input Data'!$C$17=4,VLOOKUP($O$15,SCALE_2006B,3))))),0)</f>
        <v>0</v>
      </c>
      <c r="J16" s="98" t="s">
        <v>135</v>
      </c>
      <c r="K16" s="41">
        <f>IF('Input Data'!C8="b",IF('Input Data'!$C$17=1,VLOOKUP($O$15,SCALE_2003B,4),IF('Input Data'!$C$17=2,VLOOKUP($O$15,SCALE_2004B,4),IF('Input Data'!$C$17=3,VLOOKUP($O$15,SCALE_2005B,4),IF('Input Data'!$C$17=4,VLOOKUP($O$15,SCALE_2006B,4))))),0)</f>
        <v>0</v>
      </c>
      <c r="L16" s="49" t="s">
        <v>1</v>
      </c>
      <c r="M16" s="46">
        <f>IF('Input Data'!C8="b",O15-(IF('Input Data'!C17=1,VLOOKUP($O$15,SCALE_2003B,1),IF('Input Data'!C17=2,VLOOKUP($O$15,SCALE_2004B,1),IF('Input Data'!$C$17=3,VLOOKUP($O$15,SCALE_2005B,1),IF('Input Data'!$C$17=4,VLOOKUP($O$15,SCALE_2006B,1)))))),0)</f>
        <v>0</v>
      </c>
      <c r="N16" s="49" t="s">
        <v>3</v>
      </c>
      <c r="O16" s="720">
        <f>I16+K16*M16</f>
        <v>0</v>
      </c>
    </row>
    <row r="17" spans="1:16" x14ac:dyDescent="0.2">
      <c r="A17" s="24"/>
      <c r="B17" s="76"/>
      <c r="C17" s="25"/>
      <c r="D17" s="79"/>
      <c r="E17" s="79"/>
      <c r="F17" s="79"/>
      <c r="G17" s="25"/>
      <c r="H17" s="25"/>
      <c r="I17" s="78"/>
      <c r="J17" s="48"/>
      <c r="K17" s="41"/>
      <c r="L17" s="48"/>
      <c r="M17" s="48"/>
      <c r="N17" s="48"/>
      <c r="O17" s="720"/>
    </row>
    <row r="18" spans="1:16" x14ac:dyDescent="0.2">
      <c r="A18" s="305" t="s">
        <v>239</v>
      </c>
      <c r="B18" s="76"/>
      <c r="C18" s="77"/>
      <c r="D18" s="77"/>
      <c r="E18" s="77"/>
      <c r="F18" s="77"/>
      <c r="G18" s="25"/>
      <c r="H18" s="10"/>
      <c r="I18" s="48"/>
      <c r="J18" s="48"/>
      <c r="K18" s="41">
        <f>IF('Input Data'!E26="y",1,0.75)</f>
        <v>0.75</v>
      </c>
      <c r="L18" s="51" t="s">
        <v>1</v>
      </c>
      <c r="M18" s="48">
        <f>O16</f>
        <v>0</v>
      </c>
      <c r="N18" s="49" t="s">
        <v>3</v>
      </c>
      <c r="O18" s="720">
        <f>K18*M18</f>
        <v>0</v>
      </c>
    </row>
    <row r="19" spans="1:16" ht="7.5" customHeight="1" thickBot="1" x14ac:dyDescent="0.25">
      <c r="A19" s="26"/>
      <c r="B19" s="99"/>
      <c r="C19" s="43"/>
      <c r="D19" s="20"/>
      <c r="E19" s="20"/>
      <c r="F19" s="20"/>
      <c r="G19" s="27"/>
      <c r="H19" s="21"/>
      <c r="I19" s="52"/>
      <c r="J19" s="52"/>
      <c r="K19" s="52"/>
      <c r="L19" s="52"/>
      <c r="M19" s="52"/>
      <c r="N19" s="52"/>
      <c r="O19" s="721"/>
    </row>
    <row r="20" spans="1:16" ht="18.75" thickTop="1" x14ac:dyDescent="0.25">
      <c r="A20" s="275" t="s">
        <v>176</v>
      </c>
      <c r="B20" s="22"/>
      <c r="C20" s="22"/>
      <c r="D20" s="22"/>
      <c r="E20" s="22"/>
      <c r="F20" s="22"/>
      <c r="G20" s="22"/>
      <c r="H20" s="22"/>
      <c r="I20" s="22"/>
      <c r="J20" s="22"/>
      <c r="K20" s="22"/>
      <c r="L20" s="22"/>
      <c r="M20" s="22"/>
      <c r="N20" s="22"/>
      <c r="O20" s="720"/>
    </row>
    <row r="21" spans="1:16" ht="21" customHeight="1" thickBot="1" x14ac:dyDescent="0.25">
      <c r="A21" s="1259" t="s">
        <v>242</v>
      </c>
      <c r="B21" s="1260"/>
      <c r="C21" s="1260"/>
      <c r="D21" s="1260"/>
      <c r="E21" s="1260"/>
      <c r="F21" s="77"/>
      <c r="G21" s="189"/>
      <c r="H21" s="18"/>
      <c r="I21" s="718">
        <f>IF('Input Data'!$E$23=1,Scales!$L$4,IF('Input Data'!$E$23=2,Scales!$L$5,0.6))</f>
        <v>0.48</v>
      </c>
      <c r="J21" s="49" t="s">
        <v>2</v>
      </c>
      <c r="K21" s="53">
        <f>'Input Data'!H32</f>
        <v>0</v>
      </c>
      <c r="L21" s="51" t="s">
        <v>27</v>
      </c>
      <c r="M21" s="48">
        <f>$O$18</f>
        <v>0</v>
      </c>
      <c r="N21" s="78"/>
      <c r="O21" s="720">
        <f>IF('Input Data'!D25="y",0,IF(K22=0,0,(I21*K21/K22*M21)))</f>
        <v>0</v>
      </c>
    </row>
    <row r="22" spans="1:16" ht="21.75" customHeight="1" x14ac:dyDescent="0.2">
      <c r="A22" s="1261"/>
      <c r="B22" s="1260"/>
      <c r="C22" s="1260"/>
      <c r="D22" s="1260"/>
      <c r="E22" s="1260"/>
      <c r="F22" s="77"/>
      <c r="G22" s="42"/>
      <c r="H22" s="79"/>
      <c r="I22" s="35"/>
      <c r="J22" s="48"/>
      <c r="K22" s="48">
        <f>'Input Data'!$H$36</f>
        <v>0</v>
      </c>
      <c r="L22" s="51"/>
      <c r="M22" s="48"/>
      <c r="N22" s="78"/>
      <c r="O22" s="720"/>
    </row>
    <row r="23" spans="1:16" ht="9" customHeight="1" x14ac:dyDescent="0.2">
      <c r="A23" s="162"/>
      <c r="B23" s="163"/>
      <c r="C23" s="164"/>
      <c r="D23" s="164"/>
      <c r="E23" s="164"/>
      <c r="F23" s="77"/>
      <c r="G23" s="44"/>
      <c r="H23" s="17"/>
      <c r="I23" s="56"/>
      <c r="J23" s="50"/>
      <c r="K23" s="50"/>
      <c r="L23" s="80"/>
      <c r="M23" s="50"/>
      <c r="N23" s="50"/>
      <c r="O23" s="722"/>
    </row>
    <row r="24" spans="1:16" ht="15.75" thickBot="1" x14ac:dyDescent="0.25">
      <c r="A24" s="1262" t="s">
        <v>223</v>
      </c>
      <c r="B24" s="1263"/>
      <c r="C24" s="1264"/>
      <c r="D24" s="1264"/>
      <c r="E24" s="165"/>
      <c r="F24" s="191"/>
      <c r="G24" s="44">
        <f>IF('Input Data'!$H$33&gt;0,1.25,0)</f>
        <v>0</v>
      </c>
      <c r="H24" s="18" t="s">
        <v>1</v>
      </c>
      <c r="I24" s="718">
        <f>IF('Input Data'!$E$23=1,Scales!$L$4,IF('Input Data'!$E$23=2,Scales!$L$5,0.6))</f>
        <v>0.48</v>
      </c>
      <c r="J24" s="49" t="s">
        <v>2</v>
      </c>
      <c r="K24" s="53">
        <f>'Input Data'!H33</f>
        <v>0</v>
      </c>
      <c r="L24" s="51" t="s">
        <v>27</v>
      </c>
      <c r="M24" s="48">
        <f>$O$18</f>
        <v>0</v>
      </c>
      <c r="N24" s="48"/>
      <c r="O24" s="720">
        <f>IF('Input Data'!D25="y",0,IF(K25=0,0,(G24*I24*K24/K25*M24)))</f>
        <v>0</v>
      </c>
    </row>
    <row r="25" spans="1:16" ht="15.75" customHeight="1" x14ac:dyDescent="0.2">
      <c r="A25" s="1298"/>
      <c r="B25" s="1299"/>
      <c r="C25" s="1299"/>
      <c r="D25" s="1299"/>
      <c r="E25" s="164"/>
      <c r="F25" s="77"/>
      <c r="G25" s="44"/>
      <c r="H25" s="17"/>
      <c r="I25" s="56"/>
      <c r="J25" s="50"/>
      <c r="K25" s="48">
        <f>'Input Data'!$H$36</f>
        <v>0</v>
      </c>
      <c r="L25" s="80"/>
      <c r="M25" s="50"/>
      <c r="N25" s="50"/>
      <c r="O25" s="722"/>
    </row>
    <row r="26" spans="1:16" ht="8.25" customHeight="1" x14ac:dyDescent="0.2">
      <c r="A26" s="81"/>
      <c r="B26" s="82"/>
      <c r="C26" s="82"/>
      <c r="D26" s="82"/>
      <c r="E26" s="164"/>
      <c r="F26" s="77"/>
      <c r="G26" s="44"/>
      <c r="H26" s="17"/>
      <c r="I26" s="35"/>
      <c r="J26" s="49"/>
      <c r="K26" s="54"/>
      <c r="L26" s="80"/>
      <c r="M26" s="54"/>
      <c r="N26" s="50"/>
      <c r="O26" s="722"/>
    </row>
    <row r="27" spans="1:16" ht="15.75" thickBot="1" x14ac:dyDescent="0.25">
      <c r="A27" s="1294" t="s">
        <v>156</v>
      </c>
      <c r="B27" s="1295"/>
      <c r="C27" s="1295"/>
      <c r="D27" s="1295"/>
      <c r="E27" s="164"/>
      <c r="F27" s="77"/>
      <c r="G27" s="44">
        <f>IF('Input Data'!$H$34&gt;0,0.25,0)</f>
        <v>0</v>
      </c>
      <c r="H27" s="17"/>
      <c r="I27" s="718">
        <f>IF('Input Data'!$E$23=1,Scales!$L$4,IF('Input Data'!$E$23=2,Scales!$L$5,0.6))</f>
        <v>0.48</v>
      </c>
      <c r="J27" s="49" t="s">
        <v>2</v>
      </c>
      <c r="K27" s="53">
        <f>'Input Data'!H34</f>
        <v>0</v>
      </c>
      <c r="L27" s="80" t="s">
        <v>27</v>
      </c>
      <c r="M27" s="48">
        <f>$O$18</f>
        <v>0</v>
      </c>
      <c r="N27" s="18"/>
      <c r="O27" s="720">
        <f>IF('Input Data'!D25="y",0,IF(K28=0,0,(G27*I27*K27/K28*M27)))</f>
        <v>0</v>
      </c>
    </row>
    <row r="28" spans="1:16" ht="14.25" customHeight="1" x14ac:dyDescent="0.2">
      <c r="A28" s="1296"/>
      <c r="B28" s="1297"/>
      <c r="C28" s="1297"/>
      <c r="D28" s="1297"/>
      <c r="E28" s="164"/>
      <c r="F28" s="77"/>
      <c r="G28" s="44"/>
      <c r="H28" s="17"/>
      <c r="I28" s="35"/>
      <c r="J28" s="49"/>
      <c r="K28" s="48">
        <f>'Input Data'!$H$36</f>
        <v>0</v>
      </c>
      <c r="L28" s="80"/>
      <c r="M28" s="54"/>
      <c r="N28" s="50"/>
      <c r="O28" s="722"/>
    </row>
    <row r="29" spans="1:16" ht="10.5" customHeight="1" x14ac:dyDescent="0.2">
      <c r="A29" s="166"/>
      <c r="B29" s="163"/>
      <c r="C29" s="164"/>
      <c r="D29" s="164"/>
      <c r="E29" s="164"/>
      <c r="F29" s="77"/>
      <c r="G29" s="44"/>
      <c r="H29" s="17"/>
      <c r="I29" s="35"/>
      <c r="J29" s="49"/>
      <c r="K29" s="54"/>
      <c r="L29" s="80"/>
      <c r="M29" s="54"/>
      <c r="N29" s="50"/>
      <c r="O29" s="722"/>
    </row>
    <row r="30" spans="1:16" ht="15.75" thickBot="1" x14ac:dyDescent="0.25">
      <c r="A30" s="1294" t="s">
        <v>228</v>
      </c>
      <c r="B30" s="1295"/>
      <c r="C30" s="1295"/>
      <c r="D30" s="1295"/>
      <c r="E30" s="167">
        <f>IF('Input Data'!$H$35&gt;0,0.25,0)</f>
        <v>0</v>
      </c>
      <c r="F30" s="18" t="s">
        <v>1</v>
      </c>
      <c r="G30" s="44">
        <f>IF('Input Data'!$H$35&gt;0,1.25,0)</f>
        <v>0</v>
      </c>
      <c r="H30" s="18" t="s">
        <v>1</v>
      </c>
      <c r="I30" s="718">
        <f>IF('Input Data'!$E$23=1,Scales!$L$4,IF('Input Data'!$E$23=2,Scales!$L$5,0.6))</f>
        <v>0.48</v>
      </c>
      <c r="J30" s="49" t="s">
        <v>2</v>
      </c>
      <c r="K30" s="53">
        <f>'Input Data'!H35</f>
        <v>0</v>
      </c>
      <c r="L30" s="18" t="s">
        <v>1</v>
      </c>
      <c r="M30" s="48">
        <f>$O$18</f>
        <v>0</v>
      </c>
      <c r="N30" s="50"/>
      <c r="O30" s="720">
        <f>IF('Input Data'!D25="y",0,IF(K31=0,0,(E30*G30*I30*K30/K31*M30)))</f>
        <v>0</v>
      </c>
    </row>
    <row r="31" spans="1:16" x14ac:dyDescent="0.2">
      <c r="A31" s="1296"/>
      <c r="B31" s="1297"/>
      <c r="C31" s="1297"/>
      <c r="D31" s="1297"/>
      <c r="E31" s="161"/>
      <c r="F31" s="161"/>
      <c r="G31" s="44"/>
      <c r="H31" s="17"/>
      <c r="I31" s="35"/>
      <c r="J31" s="50"/>
      <c r="K31" s="48">
        <f>'Input Data'!$H$36</f>
        <v>0</v>
      </c>
      <c r="L31" s="80"/>
      <c r="M31" s="50"/>
      <c r="N31" s="50"/>
      <c r="O31" s="722"/>
    </row>
    <row r="32" spans="1:16" ht="8.25" customHeight="1" x14ac:dyDescent="0.2">
      <c r="A32" s="168"/>
      <c r="B32" s="169"/>
      <c r="C32" s="169"/>
      <c r="D32" s="169"/>
      <c r="E32" s="169"/>
      <c r="F32" s="34"/>
      <c r="G32" s="34"/>
      <c r="H32" s="34"/>
      <c r="I32" s="84"/>
      <c r="J32" s="84"/>
      <c r="K32" s="193"/>
      <c r="L32" s="193"/>
      <c r="M32" s="193"/>
      <c r="N32" s="193"/>
      <c r="O32" s="723"/>
      <c r="P32" s="61"/>
    </row>
    <row r="33" spans="1:16" ht="16.5" thickBot="1" x14ac:dyDescent="0.3">
      <c r="A33" s="170"/>
      <c r="B33" s="171"/>
      <c r="C33" s="171"/>
      <c r="D33" s="171"/>
      <c r="E33" s="171"/>
      <c r="F33" s="33"/>
      <c r="G33" s="87"/>
      <c r="H33" s="87" t="s">
        <v>157</v>
      </c>
      <c r="I33" s="83"/>
      <c r="J33" s="55"/>
      <c r="K33" s="194"/>
      <c r="L33" s="83"/>
      <c r="M33" s="83"/>
      <c r="N33" s="83"/>
      <c r="O33" s="724">
        <f>IF('Input Data'!C8="b",SUM(O21:O32),0)</f>
        <v>0</v>
      </c>
      <c r="P33" s="61"/>
    </row>
    <row r="34" spans="1:16" ht="16.149999999999999" customHeight="1" thickTop="1" x14ac:dyDescent="0.2">
      <c r="A34" s="264" t="s">
        <v>225</v>
      </c>
      <c r="B34" s="163"/>
      <c r="C34" s="163"/>
      <c r="D34" s="163"/>
      <c r="E34" s="163"/>
      <c r="F34" s="7"/>
      <c r="G34" s="7"/>
      <c r="H34" s="7"/>
      <c r="I34" s="7"/>
      <c r="J34" s="7"/>
      <c r="K34" s="7"/>
      <c r="L34" s="7"/>
      <c r="M34" s="29"/>
      <c r="N34" s="7"/>
      <c r="O34" s="722"/>
    </row>
    <row r="35" spans="1:16" ht="15.75" thickBot="1" x14ac:dyDescent="0.25">
      <c r="A35" s="1259" t="s">
        <v>224</v>
      </c>
      <c r="B35" s="1260"/>
      <c r="C35" s="1260"/>
      <c r="D35" s="173"/>
      <c r="E35" s="173"/>
      <c r="F35" s="18"/>
      <c r="G35" s="77"/>
      <c r="H35" s="77"/>
      <c r="I35" s="35">
        <f>IF('Input Data'!$E$23&lt;3,0,IF('Input Data'!$E$23=3,0.35,IF('Input Data'!$E$23=4,0.4)))</f>
        <v>0</v>
      </c>
      <c r="J35" s="10" t="s">
        <v>2</v>
      </c>
      <c r="K35" s="47">
        <f>'Input Data'!H41</f>
        <v>0</v>
      </c>
      <c r="L35" s="51" t="s">
        <v>27</v>
      </c>
      <c r="M35" s="46">
        <f>O18</f>
        <v>0</v>
      </c>
      <c r="N35" s="48"/>
      <c r="O35" s="720">
        <f>IF(K36=0,0,(I35*K35/K36*M35))</f>
        <v>0</v>
      </c>
    </row>
    <row r="36" spans="1:16" x14ac:dyDescent="0.2">
      <c r="A36" s="1261"/>
      <c r="B36" s="1260"/>
      <c r="C36" s="1260"/>
      <c r="D36" s="175"/>
      <c r="E36" s="175"/>
      <c r="F36" s="79"/>
      <c r="G36" s="77"/>
      <c r="H36" s="77"/>
      <c r="I36" s="35"/>
      <c r="J36" s="25"/>
      <c r="K36" s="48">
        <f>IF('Input Data'!$E$23&lt;4,'Input Data'!$H$36,'Input Data'!$H$43)</f>
        <v>0</v>
      </c>
      <c r="L36" s="51"/>
      <c r="M36" s="48"/>
      <c r="N36" s="48"/>
      <c r="O36" s="720"/>
    </row>
    <row r="37" spans="1:16" ht="8.25" customHeight="1" x14ac:dyDescent="0.2">
      <c r="A37" s="172"/>
      <c r="B37" s="164"/>
      <c r="C37" s="174"/>
      <c r="D37" s="175"/>
      <c r="E37" s="175"/>
      <c r="F37" s="79"/>
      <c r="G37" s="77"/>
      <c r="H37" s="77"/>
      <c r="I37" s="35"/>
      <c r="J37" s="25"/>
      <c r="K37" s="48"/>
      <c r="L37" s="51"/>
      <c r="M37" s="48"/>
      <c r="N37" s="48"/>
      <c r="O37" s="720"/>
    </row>
    <row r="38" spans="1:16" ht="15.75" customHeight="1" thickBot="1" x14ac:dyDescent="0.25">
      <c r="A38" s="1262" t="s">
        <v>223</v>
      </c>
      <c r="B38" s="1263"/>
      <c r="C38" s="1264"/>
      <c r="D38" s="1314"/>
      <c r="E38" s="173"/>
      <c r="F38" s="18"/>
      <c r="G38" s="44">
        <f>IF('Input Data'!$H$42&gt;0,1.25,0)</f>
        <v>0</v>
      </c>
      <c r="H38" s="77" t="s">
        <v>27</v>
      </c>
      <c r="I38" s="35">
        <f>IF('Input Data'!$E$23&lt;3,0,IF('Input Data'!$E$23=3,0.35,IF('Input Data'!$E$23=4,0.4)))</f>
        <v>0</v>
      </c>
      <c r="J38" s="10" t="s">
        <v>2</v>
      </c>
      <c r="K38" s="47">
        <f>'Input Data'!H42</f>
        <v>0</v>
      </c>
      <c r="L38" s="51" t="s">
        <v>27</v>
      </c>
      <c r="M38" s="48">
        <f>O18</f>
        <v>0</v>
      </c>
      <c r="N38" s="49"/>
      <c r="O38" s="720">
        <f>IF(K39=0,0,(G38*I38*K38/K39*M38))</f>
        <v>0</v>
      </c>
    </row>
    <row r="39" spans="1:16" x14ac:dyDescent="0.2">
      <c r="A39" s="1261"/>
      <c r="B39" s="1260"/>
      <c r="C39" s="1260"/>
      <c r="D39" s="1314"/>
      <c r="E39" s="176"/>
      <c r="F39" s="17"/>
      <c r="G39" s="77"/>
      <c r="H39" s="77"/>
      <c r="I39" s="56"/>
      <c r="J39" s="7"/>
      <c r="K39" s="48">
        <f>IF('Input Data'!$E$23&lt;4,'Input Data'!$H$36,'Input Data'!$H$43)</f>
        <v>0</v>
      </c>
      <c r="L39" s="80"/>
      <c r="M39" s="50"/>
      <c r="N39" s="50"/>
      <c r="O39" s="722"/>
    </row>
    <row r="40" spans="1:16" ht="9" customHeight="1" x14ac:dyDescent="0.2">
      <c r="A40" s="168"/>
      <c r="B40" s="177"/>
      <c r="C40" s="177"/>
      <c r="D40" s="177"/>
      <c r="E40" s="177"/>
      <c r="F40" s="100"/>
      <c r="G40" s="100"/>
      <c r="H40" s="100"/>
      <c r="I40" s="101"/>
      <c r="J40" s="100"/>
      <c r="K40" s="102"/>
      <c r="L40" s="103"/>
      <c r="M40" s="102"/>
      <c r="N40" s="102"/>
      <c r="O40" s="723"/>
    </row>
    <row r="41" spans="1:16" ht="16.5" thickBot="1" x14ac:dyDescent="0.3">
      <c r="A41" s="178"/>
      <c r="B41" s="179"/>
      <c r="C41" s="179"/>
      <c r="D41" s="180"/>
      <c r="E41" s="180"/>
      <c r="F41" s="88"/>
      <c r="G41" s="89"/>
      <c r="H41" s="90"/>
      <c r="I41" s="91" t="s">
        <v>138</v>
      </c>
      <c r="J41" s="92"/>
      <c r="K41" s="93"/>
      <c r="L41" s="93"/>
      <c r="M41" s="93"/>
      <c r="N41" s="93"/>
      <c r="O41" s="725">
        <f>IF( 'Input Data'!C8="b",IF('Input Data'!D23&lt;3,0,SUM(O35:O40)),0)</f>
        <v>0</v>
      </c>
    </row>
    <row r="42" spans="1:16" ht="16.5" thickBot="1" x14ac:dyDescent="0.3">
      <c r="A42" s="272"/>
      <c r="B42" s="268"/>
      <c r="C42" s="268"/>
      <c r="D42" s="268"/>
      <c r="E42" s="268"/>
      <c r="F42" s="273"/>
      <c r="G42" s="273"/>
      <c r="H42" s="273"/>
      <c r="I42" s="274"/>
      <c r="J42" s="273"/>
      <c r="K42" s="273"/>
      <c r="L42" s="273"/>
      <c r="M42" s="637" t="s">
        <v>24</v>
      </c>
      <c r="N42" s="273"/>
      <c r="O42" s="726">
        <f>O33+O41</f>
        <v>0</v>
      </c>
    </row>
    <row r="43" spans="1:16" ht="18.75" thickTop="1" x14ac:dyDescent="0.2">
      <c r="A43" s="264" t="s">
        <v>220</v>
      </c>
      <c r="B43" s="163"/>
      <c r="C43" s="163"/>
      <c r="D43" s="163"/>
      <c r="E43" s="163"/>
      <c r="F43" s="7"/>
      <c r="G43" s="7"/>
      <c r="H43" s="270"/>
      <c r="I43" s="271"/>
      <c r="J43" s="65"/>
      <c r="K43" s="7"/>
      <c r="L43" s="31"/>
      <c r="M43" s="7"/>
      <c r="N43" s="31"/>
      <c r="O43" s="722"/>
    </row>
    <row r="44" spans="1:16" ht="15.6" customHeight="1" x14ac:dyDescent="0.2">
      <c r="A44" s="182" t="s">
        <v>229</v>
      </c>
      <c r="B44" s="181"/>
      <c r="C44" s="181"/>
      <c r="D44" s="181"/>
      <c r="E44" s="181"/>
      <c r="F44" s="1"/>
      <c r="G44" s="1"/>
      <c r="H44" s="37" t="s">
        <v>140</v>
      </c>
      <c r="I44" s="186"/>
      <c r="J44" s="65"/>
      <c r="K44" s="94" t="s">
        <v>7</v>
      </c>
      <c r="L44" s="7"/>
      <c r="M44" s="94" t="s">
        <v>136</v>
      </c>
      <c r="N44" s="45" t="s">
        <v>129</v>
      </c>
      <c r="O44" s="722">
        <f>'Time Based'!H21</f>
        <v>0</v>
      </c>
    </row>
    <row r="45" spans="1:16" ht="15.6" customHeight="1" x14ac:dyDescent="0.2">
      <c r="A45" s="166" t="s">
        <v>253</v>
      </c>
      <c r="B45" s="163"/>
      <c r="C45" s="163"/>
      <c r="D45" s="163"/>
      <c r="E45" s="163"/>
      <c r="F45" s="163"/>
      <c r="G45" s="163"/>
      <c r="H45" s="244" t="s">
        <v>254</v>
      </c>
      <c r="J45" s="238"/>
      <c r="K45" s="239" t="s">
        <v>7</v>
      </c>
      <c r="L45" s="163"/>
      <c r="M45" s="239" t="s">
        <v>136</v>
      </c>
      <c r="N45" s="240"/>
      <c r="O45" s="727">
        <f>'Travelling &amp; Subsistance'!I17</f>
        <v>0</v>
      </c>
    </row>
    <row r="46" spans="1:16" ht="15.75" thickBot="1" x14ac:dyDescent="0.25">
      <c r="A46" s="166" t="s">
        <v>255</v>
      </c>
      <c r="B46" s="163"/>
      <c r="C46" s="163"/>
      <c r="D46" s="163"/>
      <c r="E46" s="163"/>
      <c r="F46" s="163"/>
      <c r="G46" s="163"/>
      <c r="H46" s="244" t="s">
        <v>256</v>
      </c>
      <c r="J46" s="238"/>
      <c r="K46" s="308" t="s">
        <v>7</v>
      </c>
      <c r="L46" s="179"/>
      <c r="M46" s="308" t="s">
        <v>136</v>
      </c>
      <c r="N46" s="309" t="s">
        <v>129</v>
      </c>
      <c r="O46" s="728">
        <f>'Time Based'!H57</f>
        <v>0</v>
      </c>
    </row>
    <row r="47" spans="1:16" ht="15.75" thickBot="1" x14ac:dyDescent="0.25">
      <c r="A47" s="184"/>
      <c r="B47" s="185"/>
      <c r="C47" s="185"/>
      <c r="D47" s="171"/>
      <c r="E47" s="171"/>
      <c r="F47" s="33"/>
      <c r="G47" s="33"/>
      <c r="H47" s="8"/>
      <c r="I47" s="11"/>
      <c r="J47" s="105"/>
      <c r="K47" s="11"/>
      <c r="L47" s="33"/>
      <c r="M47" s="638" t="s">
        <v>35</v>
      </c>
      <c r="N47" s="38"/>
      <c r="O47" s="724">
        <f>SUM(O44:O46)</f>
        <v>0</v>
      </c>
    </row>
    <row r="48" spans="1:16" ht="18.75" thickTop="1" x14ac:dyDescent="0.2">
      <c r="A48" s="264" t="s">
        <v>219</v>
      </c>
      <c r="B48" s="163"/>
      <c r="C48" s="163"/>
      <c r="D48" s="163"/>
      <c r="E48" s="163"/>
      <c r="F48" s="7"/>
      <c r="G48" s="7"/>
      <c r="H48" s="7"/>
      <c r="I48" s="7"/>
      <c r="J48" s="7"/>
      <c r="K48" s="7"/>
      <c r="L48" s="7"/>
      <c r="M48" s="30"/>
      <c r="N48" s="23"/>
      <c r="O48" s="722"/>
    </row>
    <row r="49" spans="1:15" x14ac:dyDescent="0.2">
      <c r="A49" s="166" t="s">
        <v>155</v>
      </c>
      <c r="B49" s="163"/>
      <c r="C49" s="163"/>
      <c r="D49" s="163"/>
      <c r="E49" s="163"/>
      <c r="F49" s="7"/>
      <c r="G49" s="7"/>
      <c r="H49" s="7"/>
      <c r="I49" s="7"/>
      <c r="J49" s="7"/>
      <c r="K49" s="31"/>
      <c r="L49" s="7"/>
      <c r="M49" s="76"/>
      <c r="N49" s="76"/>
      <c r="O49" s="729">
        <f>'Travelling &amp; Subsistance'!I60</f>
        <v>0</v>
      </c>
    </row>
    <row r="50" spans="1:15" x14ac:dyDescent="0.2">
      <c r="A50" s="166" t="s">
        <v>108</v>
      </c>
      <c r="B50" s="163"/>
      <c r="C50" s="163"/>
      <c r="D50" s="163"/>
      <c r="E50" s="163"/>
      <c r="F50" s="7"/>
      <c r="G50" s="7"/>
      <c r="H50" s="7"/>
      <c r="I50" s="7"/>
      <c r="J50" s="7"/>
      <c r="K50" s="31"/>
      <c r="L50" s="7"/>
      <c r="M50" s="76"/>
      <c r="N50" s="76"/>
      <c r="O50" s="729">
        <f>'Typing, Duplicating, &amp; Printing'!I59</f>
        <v>0</v>
      </c>
    </row>
    <row r="51" spans="1:15" ht="15.75" thickBot="1" x14ac:dyDescent="0.25">
      <c r="A51" s="166" t="s">
        <v>109</v>
      </c>
      <c r="B51" s="163"/>
      <c r="C51" s="163"/>
      <c r="D51" s="163"/>
      <c r="E51" s="163"/>
      <c r="F51" s="7"/>
      <c r="G51" s="7"/>
      <c r="H51" s="7"/>
      <c r="I51" s="7"/>
      <c r="J51" s="7"/>
      <c r="K51" s="31"/>
      <c r="L51" s="7"/>
      <c r="M51" s="76"/>
      <c r="N51" s="76"/>
      <c r="O51" s="730">
        <f>'Site staff &amp; Other'!H59</f>
        <v>0</v>
      </c>
    </row>
    <row r="52" spans="1:15" ht="16.5" thickBot="1" x14ac:dyDescent="0.3">
      <c r="A52" s="184"/>
      <c r="B52" s="171"/>
      <c r="C52" s="171"/>
      <c r="D52" s="171"/>
      <c r="E52" s="171"/>
      <c r="F52" s="33"/>
      <c r="G52" s="33"/>
      <c r="H52" s="106"/>
      <c r="I52" s="104"/>
      <c r="J52" s="33"/>
      <c r="K52" s="106"/>
      <c r="L52" s="639"/>
      <c r="M52" s="640" t="s">
        <v>28</v>
      </c>
      <c r="N52" s="104"/>
      <c r="O52" s="731">
        <f>SUM(O49:O51)</f>
        <v>0</v>
      </c>
    </row>
    <row r="53" spans="1:15" ht="16.5" thickTop="1" thickBot="1" x14ac:dyDescent="0.25">
      <c r="A53" s="5"/>
      <c r="B53" s="3"/>
      <c r="C53" s="3"/>
      <c r="D53" s="7"/>
      <c r="E53" s="7"/>
      <c r="F53" s="7"/>
      <c r="G53" s="7"/>
      <c r="H53" s="7"/>
      <c r="J53" s="7"/>
      <c r="K53" s="7"/>
      <c r="L53" s="7"/>
      <c r="M53" s="94" t="s">
        <v>275</v>
      </c>
      <c r="N53" s="7"/>
      <c r="O53" s="732">
        <f>O42+O47+O52</f>
        <v>0</v>
      </c>
    </row>
    <row r="54" spans="1:15" x14ac:dyDescent="0.2">
      <c r="A54" s="2"/>
      <c r="B54" s="7"/>
      <c r="C54" s="7"/>
      <c r="D54" s="7"/>
      <c r="E54" s="7"/>
      <c r="F54" s="7"/>
      <c r="G54" s="76"/>
      <c r="H54" s="76"/>
      <c r="J54" s="76"/>
      <c r="K54" s="76"/>
      <c r="L54" s="7"/>
      <c r="M54" s="94" t="s">
        <v>128</v>
      </c>
      <c r="N54" s="7"/>
      <c r="O54" s="733">
        <f>ROUND('Previous Payments'!K42,2)</f>
        <v>0</v>
      </c>
    </row>
    <row r="55" spans="1:15" ht="16.5" thickBot="1" x14ac:dyDescent="0.3">
      <c r="A55" s="2"/>
      <c r="B55" s="7"/>
      <c r="C55" s="33"/>
      <c r="D55" s="7"/>
      <c r="E55" s="7"/>
      <c r="F55" s="7"/>
      <c r="G55" s="32"/>
      <c r="H55" s="17"/>
      <c r="I55" s="1315" t="str">
        <f>IF($O$53&lt;$O$54,"OVERPAID BY (Ecl Tax)",IF($O$53&gt;$O$54,"FEES NOW DUE EXCLUDING VAT &amp; NON TAXABLE AMOUNT",""))</f>
        <v/>
      </c>
      <c r="J55" s="1316"/>
      <c r="K55" s="1316"/>
      <c r="L55" s="1316"/>
      <c r="M55" s="1316"/>
      <c r="N55" s="1316"/>
      <c r="O55" s="734">
        <f>O53-O54</f>
        <v>0</v>
      </c>
    </row>
    <row r="56" spans="1:15" ht="15.75" thickTop="1" x14ac:dyDescent="0.2">
      <c r="A56" s="5"/>
      <c r="B56" s="3"/>
      <c r="C56" s="7"/>
      <c r="D56" s="3" t="s">
        <v>0</v>
      </c>
      <c r="E56" s="3"/>
      <c r="F56" s="3"/>
      <c r="G56" s="9"/>
      <c r="H56" s="39">
        <v>0.14000000000000001</v>
      </c>
      <c r="I56" s="3" t="s">
        <v>25</v>
      </c>
      <c r="J56" s="76"/>
      <c r="K56" s="36">
        <f>IF('Input Data'!C14&lt;0,0,O55)</f>
        <v>0</v>
      </c>
      <c r="L56" s="3"/>
      <c r="M56" s="3"/>
      <c r="N56" s="3"/>
      <c r="O56" s="735">
        <f>IF('Input Data'!C14="none",0,H56*K56)</f>
        <v>0</v>
      </c>
    </row>
    <row r="57" spans="1:15" x14ac:dyDescent="0.2">
      <c r="A57" s="2"/>
      <c r="B57" s="7"/>
      <c r="C57" s="7"/>
      <c r="D57" s="32"/>
      <c r="E57" s="32"/>
      <c r="F57" s="32"/>
      <c r="G57" s="31"/>
      <c r="H57" s="12"/>
      <c r="I57" s="34"/>
      <c r="J57" s="72"/>
      <c r="K57" s="99"/>
      <c r="L57" s="59"/>
      <c r="M57" s="641" t="s">
        <v>158</v>
      </c>
      <c r="N57" s="60"/>
      <c r="O57" s="733">
        <f>'Non Taxable'!I20</f>
        <v>0</v>
      </c>
    </row>
    <row r="58" spans="1:15" ht="16.5" thickBot="1" x14ac:dyDescent="0.3">
      <c r="A58" s="4"/>
      <c r="B58" s="1"/>
      <c r="C58" s="1"/>
      <c r="D58" s="1"/>
      <c r="E58" s="1"/>
      <c r="F58" s="1"/>
      <c r="G58" s="1"/>
      <c r="H58" s="40"/>
      <c r="I58" s="1315" t="str">
        <f>IF($O$53&lt;$O$54,"AMOUNT TO BE RECOVERED (Incl VAT)",IF($O$53&gt;$O$54,"FEES NOW DUE INCLUDING VAT &amp; NON TAXABLE AMOUNT",""))</f>
        <v/>
      </c>
      <c r="J58" s="1316"/>
      <c r="K58" s="1316"/>
      <c r="L58" s="1316"/>
      <c r="M58" s="1316"/>
      <c r="N58" s="1316"/>
      <c r="O58" s="734">
        <f>O55+O56+O57</f>
        <v>0</v>
      </c>
    </row>
    <row r="59" spans="1:15" ht="15.75" thickTop="1" x14ac:dyDescent="0.2">
      <c r="A59" s="585"/>
      <c r="B59" s="586"/>
      <c r="C59" s="586"/>
      <c r="D59" s="586"/>
      <c r="E59" s="586"/>
      <c r="F59" s="586"/>
      <c r="G59" s="586"/>
      <c r="H59" s="586"/>
      <c r="I59" s="586"/>
      <c r="J59" s="586"/>
      <c r="K59" s="586"/>
      <c r="L59" s="586"/>
      <c r="M59" s="586"/>
      <c r="N59" s="586"/>
      <c r="O59" s="587"/>
    </row>
    <row r="60" spans="1:15" x14ac:dyDescent="0.2">
      <c r="A60" s="588" t="s">
        <v>29</v>
      </c>
      <c r="B60" s="589"/>
      <c r="C60" s="590"/>
      <c r="D60" s="590"/>
      <c r="E60" s="590"/>
      <c r="F60" s="590"/>
      <c r="G60" s="590"/>
      <c r="H60" s="590"/>
      <c r="I60" s="591" t="s">
        <v>9</v>
      </c>
      <c r="J60" s="590"/>
      <c r="K60" s="589"/>
      <c r="L60" s="590"/>
      <c r="M60" s="590"/>
      <c r="N60" s="590"/>
      <c r="O60" s="592"/>
    </row>
    <row r="61" spans="1:15" x14ac:dyDescent="0.2">
      <c r="A61" s="588" t="s">
        <v>144</v>
      </c>
      <c r="B61" s="590"/>
      <c r="C61" s="590"/>
      <c r="D61" s="590"/>
      <c r="E61" s="590"/>
      <c r="F61" s="590"/>
      <c r="G61" s="590"/>
      <c r="H61" s="590"/>
      <c r="I61" s="590"/>
      <c r="J61" s="590"/>
      <c r="K61" s="590"/>
      <c r="L61" s="590"/>
      <c r="M61" s="590"/>
      <c r="N61" s="590"/>
      <c r="O61" s="592"/>
    </row>
    <row r="62" spans="1:15" ht="18.75" customHeight="1" x14ac:dyDescent="0.2">
      <c r="A62" s="588" t="s">
        <v>26</v>
      </c>
      <c r="B62" s="593"/>
      <c r="C62" s="593"/>
      <c r="D62" s="593"/>
      <c r="E62" s="593"/>
      <c r="F62" s="593"/>
      <c r="G62" s="593"/>
      <c r="H62" s="593"/>
      <c r="I62" s="593"/>
      <c r="J62" s="589"/>
      <c r="K62" s="589"/>
      <c r="L62" s="589"/>
      <c r="M62" s="589"/>
      <c r="N62" s="589"/>
      <c r="O62" s="594"/>
    </row>
    <row r="63" spans="1:15" ht="20.100000000000001" customHeight="1" x14ac:dyDescent="0.2">
      <c r="A63" s="595"/>
      <c r="B63" s="596"/>
      <c r="C63" s="596"/>
      <c r="D63" s="596"/>
      <c r="E63" s="596"/>
      <c r="F63" s="596"/>
      <c r="G63" s="596"/>
      <c r="H63" s="596"/>
      <c r="I63" s="596"/>
      <c r="J63" s="596"/>
      <c r="K63" s="596"/>
      <c r="L63" s="596"/>
      <c r="M63" s="596"/>
      <c r="N63" s="596"/>
      <c r="O63" s="597"/>
    </row>
    <row r="64" spans="1:15" ht="20.100000000000001" customHeight="1" x14ac:dyDescent="0.2">
      <c r="A64" s="595"/>
      <c r="B64" s="589"/>
      <c r="C64" s="589"/>
      <c r="D64" s="589"/>
      <c r="E64" s="589"/>
      <c r="F64" s="589"/>
      <c r="G64" s="589"/>
      <c r="H64" s="589"/>
      <c r="I64" s="589"/>
      <c r="J64" s="589"/>
      <c r="K64" s="589"/>
      <c r="L64" s="589"/>
      <c r="M64" s="589"/>
      <c r="N64" s="589"/>
      <c r="O64" s="594"/>
    </row>
    <row r="65" spans="1:15" ht="20.100000000000001" customHeight="1" x14ac:dyDescent="0.2">
      <c r="A65" s="588" t="s">
        <v>147</v>
      </c>
      <c r="B65" s="598"/>
      <c r="C65" s="598"/>
      <c r="D65" s="598"/>
      <c r="E65" s="598"/>
      <c r="F65" s="598"/>
      <c r="G65" s="598"/>
      <c r="H65" s="598"/>
      <c r="I65" s="599" t="s">
        <v>31</v>
      </c>
      <c r="J65" s="598"/>
      <c r="K65" s="598"/>
      <c r="L65" s="600"/>
      <c r="M65" s="600"/>
      <c r="N65" s="598"/>
      <c r="O65" s="601"/>
    </row>
    <row r="66" spans="1:15" ht="21" customHeight="1" thickBot="1" x14ac:dyDescent="0.25">
      <c r="A66" s="602"/>
      <c r="B66" s="603" t="s">
        <v>32</v>
      </c>
      <c r="C66" s="1267">
        <f>'Input Data'!D11</f>
        <v>0</v>
      </c>
      <c r="D66" s="1267"/>
      <c r="E66" s="1267"/>
      <c r="F66" s="1267"/>
      <c r="G66" s="1267"/>
      <c r="H66" s="1267"/>
      <c r="I66" s="1267"/>
      <c r="J66" s="1267"/>
      <c r="K66" s="1267"/>
      <c r="L66" s="603"/>
      <c r="M66" s="603"/>
      <c r="N66" s="603"/>
      <c r="O66" s="604"/>
    </row>
    <row r="67" spans="1:15" ht="15.75" thickTop="1" x14ac:dyDescent="0.2"/>
  </sheetData>
  <sheetProtection password="CD4C" sheet="1" objects="1" scenarios="1" formatCells="0" formatColumns="0" formatRows="0"/>
  <mergeCells count="34">
    <mergeCell ref="D1:G1"/>
    <mergeCell ref="I1:O1"/>
    <mergeCell ref="A2:E2"/>
    <mergeCell ref="I2:O2"/>
    <mergeCell ref="M7:N7"/>
    <mergeCell ref="B4:M4"/>
    <mergeCell ref="B7:I7"/>
    <mergeCell ref="C66:K66"/>
    <mergeCell ref="B5:M5"/>
    <mergeCell ref="B6:M6"/>
    <mergeCell ref="I58:N58"/>
    <mergeCell ref="A27:D28"/>
    <mergeCell ref="A24:D25"/>
    <mergeCell ref="A8:B8"/>
    <mergeCell ref="C8:G8"/>
    <mergeCell ref="L11:O11"/>
    <mergeCell ref="J15:N15"/>
    <mergeCell ref="C9:G9"/>
    <mergeCell ref="L8:N8"/>
    <mergeCell ref="C10:G10"/>
    <mergeCell ref="C12:G12"/>
    <mergeCell ref="A15:G15"/>
    <mergeCell ref="C13:G13"/>
    <mergeCell ref="C14:G14"/>
    <mergeCell ref="C11:G11"/>
    <mergeCell ref="A38:D39"/>
    <mergeCell ref="I55:N55"/>
    <mergeCell ref="J12:K12"/>
    <mergeCell ref="M14:O14"/>
    <mergeCell ref="L12:N12"/>
    <mergeCell ref="L13:M13"/>
    <mergeCell ref="A30:D31"/>
    <mergeCell ref="A21:E22"/>
    <mergeCell ref="A35:C36"/>
  </mergeCells>
  <phoneticPr fontId="44" type="noConversion"/>
  <printOptions horizontalCentered="1"/>
  <pageMargins left="0.55118110236220474" right="0.55118110236220474" top="0.78740157480314965" bottom="0.78740157480314965" header="0.51181102362204722" footer="0.51181102362204722"/>
  <pageSetup paperSize="9" scale="60" orientation="portrait" r:id="rId1"/>
  <headerFooter alignWithMargins="0">
    <oddFooter>&amp;L&amp;8&amp;F &amp;C&amp;8&amp;A&amp;R&amp;8PRINT DATE: &amp;D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33"/>
  <sheetViews>
    <sheetView zoomScaleNormal="100" workbookViewId="0">
      <selection activeCell="G13" sqref="G13"/>
    </sheetView>
  </sheetViews>
  <sheetFormatPr defaultRowHeight="15" x14ac:dyDescent="0.2"/>
  <cols>
    <col min="1" max="1" width="3.5546875" customWidth="1"/>
    <col min="2" max="2" width="13.109375" customWidth="1"/>
    <col min="3" max="3" width="10.33203125" customWidth="1"/>
    <col min="4" max="4" width="11.109375" customWidth="1"/>
    <col min="5" max="5" width="11" customWidth="1"/>
    <col min="6" max="6" width="3.5546875" customWidth="1"/>
    <col min="10" max="10" width="2.5546875" customWidth="1"/>
  </cols>
  <sheetData>
    <row r="1" spans="1:12" ht="15.75" x14ac:dyDescent="0.25">
      <c r="B1" s="63" t="s">
        <v>268</v>
      </c>
    </row>
    <row r="2" spans="1:12" ht="16.5" thickBot="1" x14ac:dyDescent="0.3">
      <c r="A2" s="61"/>
      <c r="B2" s="107" t="s">
        <v>267</v>
      </c>
      <c r="C2" s="64" t="s">
        <v>160</v>
      </c>
      <c r="G2" s="686" t="s">
        <v>281</v>
      </c>
      <c r="H2" s="687"/>
      <c r="I2" s="687"/>
      <c r="J2" s="687"/>
      <c r="K2" s="687"/>
      <c r="L2" s="687"/>
    </row>
    <row r="3" spans="1:12" ht="25.5" x14ac:dyDescent="0.2">
      <c r="A3" s="61"/>
      <c r="B3" s="557">
        <v>0</v>
      </c>
      <c r="C3" s="558">
        <v>300000</v>
      </c>
      <c r="D3" s="559">
        <v>0</v>
      </c>
      <c r="E3" s="108">
        <v>0.125</v>
      </c>
      <c r="G3" s="688" t="s">
        <v>282</v>
      </c>
      <c r="H3" s="689" t="s">
        <v>283</v>
      </c>
      <c r="I3" s="690" t="s">
        <v>284</v>
      </c>
      <c r="J3" s="691"/>
      <c r="K3" s="692" t="s">
        <v>285</v>
      </c>
      <c r="L3" s="693" t="s">
        <v>286</v>
      </c>
    </row>
    <row r="4" spans="1:12" x14ac:dyDescent="0.2">
      <c r="A4" s="61"/>
      <c r="B4" s="569">
        <v>300000</v>
      </c>
      <c r="C4" s="568">
        <v>950000</v>
      </c>
      <c r="D4" s="566">
        <v>37500</v>
      </c>
      <c r="E4" s="109">
        <v>0.125</v>
      </c>
      <c r="G4" s="694" t="s">
        <v>287</v>
      </c>
      <c r="H4" s="695" t="s">
        <v>288</v>
      </c>
      <c r="I4" s="696">
        <f>IF('Input Data'!$E$23&lt;1,0,20%)</f>
        <v>0.2</v>
      </c>
      <c r="J4" s="697" t="s">
        <v>27</v>
      </c>
      <c r="K4" s="698">
        <f>IF('Input Data'!$E$23=1,'Input Data'!$D$24,1)</f>
        <v>1</v>
      </c>
      <c r="L4" s="699">
        <f>I4*K4</f>
        <v>0.2</v>
      </c>
    </row>
    <row r="5" spans="1:12" ht="15.75" thickBot="1" x14ac:dyDescent="0.25">
      <c r="A5" s="61"/>
      <c r="B5" s="569">
        <v>950000</v>
      </c>
      <c r="C5" s="568">
        <v>4150000</v>
      </c>
      <c r="D5" s="566">
        <v>118750</v>
      </c>
      <c r="E5" s="109">
        <v>0.1</v>
      </c>
      <c r="G5" s="700" t="s">
        <v>289</v>
      </c>
      <c r="H5" s="701" t="s">
        <v>290</v>
      </c>
      <c r="I5" s="702">
        <f>IF('Input Data'!$E$23&lt;2,0,40%)</f>
        <v>0.4</v>
      </c>
      <c r="J5" s="703" t="s">
        <v>27</v>
      </c>
      <c r="K5" s="704">
        <f>IF('Input Data'!$E$23=2,'Input Data'!$D$24,1)</f>
        <v>0.7</v>
      </c>
      <c r="L5" s="705">
        <f>I5*K5+L4</f>
        <v>0.48</v>
      </c>
    </row>
    <row r="6" spans="1:12" x14ac:dyDescent="0.2">
      <c r="A6" s="61"/>
      <c r="B6" s="569">
        <v>4150000</v>
      </c>
      <c r="C6" s="568">
        <v>11850000</v>
      </c>
      <c r="D6" s="566">
        <v>438750</v>
      </c>
      <c r="E6" s="109">
        <v>0.08</v>
      </c>
      <c r="G6" s="706"/>
      <c r="H6" s="713"/>
      <c r="I6" s="714"/>
      <c r="J6" s="706"/>
      <c r="K6" s="715"/>
      <c r="L6" s="709"/>
    </row>
    <row r="7" spans="1:12" x14ac:dyDescent="0.2">
      <c r="A7" s="61"/>
      <c r="B7" s="569">
        <v>11850000</v>
      </c>
      <c r="C7" s="568">
        <v>26000000</v>
      </c>
      <c r="D7" s="566">
        <v>1054750</v>
      </c>
      <c r="E7" s="109">
        <v>7.0000000000000007E-2</v>
      </c>
    </row>
    <row r="8" spans="1:12" x14ac:dyDescent="0.2">
      <c r="A8" s="61"/>
      <c r="B8" s="569">
        <v>26000000</v>
      </c>
      <c r="C8" s="568">
        <v>47000000</v>
      </c>
      <c r="D8" s="566">
        <v>2045250</v>
      </c>
      <c r="E8" s="109">
        <v>0.06</v>
      </c>
      <c r="G8" s="707" t="s">
        <v>288</v>
      </c>
      <c r="H8" s="806"/>
      <c r="I8" s="708">
        <v>20</v>
      </c>
      <c r="J8" s="707"/>
      <c r="K8" s="707"/>
      <c r="L8" s="709"/>
    </row>
    <row r="9" spans="1:12" ht="15.75" thickBot="1" x14ac:dyDescent="0.25">
      <c r="A9" s="61"/>
      <c r="B9" s="570">
        <v>47000000</v>
      </c>
      <c r="C9" s="571">
        <v>100000000</v>
      </c>
      <c r="D9" s="567">
        <v>3305250</v>
      </c>
      <c r="E9" s="110">
        <v>5.5E-2</v>
      </c>
      <c r="G9" s="707" t="s">
        <v>290</v>
      </c>
      <c r="H9" s="806"/>
      <c r="I9" s="708">
        <v>40</v>
      </c>
      <c r="J9" s="707"/>
      <c r="K9" s="707">
        <f>I8+I9</f>
        <v>60</v>
      </c>
    </row>
    <row r="10" spans="1:12" ht="15.75" customHeight="1" x14ac:dyDescent="0.2">
      <c r="A10" s="61"/>
      <c r="B10" s="61"/>
      <c r="C10" s="73"/>
      <c r="D10" s="73"/>
      <c r="E10" s="111"/>
      <c r="H10" s="716"/>
      <c r="I10" s="717"/>
      <c r="J10" s="716"/>
      <c r="K10" s="716"/>
    </row>
    <row r="11" spans="1:12" ht="16.5" thickBot="1" x14ac:dyDescent="0.3">
      <c r="A11" s="61"/>
      <c r="B11" s="107" t="s">
        <v>270</v>
      </c>
      <c r="C11" s="62" t="s">
        <v>161</v>
      </c>
      <c r="D11" s="63"/>
      <c r="E11" s="111"/>
    </row>
    <row r="12" spans="1:12" x14ac:dyDescent="0.2">
      <c r="A12" s="61"/>
      <c r="B12" s="557">
        <v>0</v>
      </c>
      <c r="C12" s="558">
        <v>300000</v>
      </c>
      <c r="D12" s="559">
        <v>0</v>
      </c>
      <c r="E12" s="108">
        <v>0.15</v>
      </c>
    </row>
    <row r="13" spans="1:12" x14ac:dyDescent="0.2">
      <c r="A13" s="61"/>
      <c r="B13" s="569">
        <v>300000</v>
      </c>
      <c r="C13" s="568">
        <v>850000</v>
      </c>
      <c r="D13" s="572">
        <v>45000</v>
      </c>
      <c r="E13" s="109">
        <v>0.15</v>
      </c>
    </row>
    <row r="14" spans="1:12" x14ac:dyDescent="0.2">
      <c r="A14" s="61"/>
      <c r="B14" s="569">
        <v>850000</v>
      </c>
      <c r="C14" s="568">
        <v>5900000</v>
      </c>
      <c r="D14" s="572">
        <v>127500</v>
      </c>
      <c r="E14" s="109">
        <v>0.125</v>
      </c>
    </row>
    <row r="15" spans="1:12" x14ac:dyDescent="0.2">
      <c r="A15" s="61"/>
      <c r="B15" s="569">
        <v>5900000</v>
      </c>
      <c r="C15" s="573">
        <v>11850000</v>
      </c>
      <c r="D15" s="572">
        <v>758750</v>
      </c>
      <c r="E15" s="109">
        <v>0.105</v>
      </c>
    </row>
    <row r="16" spans="1:12" x14ac:dyDescent="0.2">
      <c r="A16" s="61"/>
      <c r="B16" s="569">
        <v>11850000</v>
      </c>
      <c r="C16" s="573">
        <v>23700000</v>
      </c>
      <c r="D16" s="572">
        <v>1383500</v>
      </c>
      <c r="E16" s="109">
        <v>9.5000000000000001E-2</v>
      </c>
    </row>
    <row r="17" spans="1:5" x14ac:dyDescent="0.2">
      <c r="A17" s="61"/>
      <c r="B17" s="569">
        <v>23700000</v>
      </c>
      <c r="C17" s="573">
        <v>71000000</v>
      </c>
      <c r="D17" s="572">
        <v>2509250</v>
      </c>
      <c r="E17" s="109">
        <v>0.09</v>
      </c>
    </row>
    <row r="18" spans="1:5" ht="15.75" thickBot="1" x14ac:dyDescent="0.25">
      <c r="A18" s="61"/>
      <c r="B18" s="570">
        <v>71000000</v>
      </c>
      <c r="C18" s="571">
        <v>100000000</v>
      </c>
      <c r="D18" s="574">
        <v>6766250</v>
      </c>
      <c r="E18" s="110">
        <v>8.5000000000000006E-2</v>
      </c>
    </row>
    <row r="19" spans="1:5" x14ac:dyDescent="0.2">
      <c r="A19" s="61"/>
    </row>
    <row r="20" spans="1:5" x14ac:dyDescent="0.2">
      <c r="A20" s="61"/>
    </row>
    <row r="21" spans="1:5" x14ac:dyDescent="0.2">
      <c r="A21" s="61"/>
    </row>
    <row r="22" spans="1:5" x14ac:dyDescent="0.2">
      <c r="A22" s="61"/>
    </row>
    <row r="23" spans="1:5" x14ac:dyDescent="0.2">
      <c r="A23" s="61"/>
    </row>
    <row r="24" spans="1:5" x14ac:dyDescent="0.2">
      <c r="A24" s="61"/>
    </row>
    <row r="25" spans="1:5" x14ac:dyDescent="0.2">
      <c r="A25" s="61"/>
    </row>
    <row r="26" spans="1:5" x14ac:dyDescent="0.2">
      <c r="A26" s="61"/>
    </row>
    <row r="27" spans="1:5" x14ac:dyDescent="0.2">
      <c r="A27" s="61"/>
    </row>
    <row r="28" spans="1:5" x14ac:dyDescent="0.2">
      <c r="A28" s="61"/>
    </row>
    <row r="29" spans="1:5" x14ac:dyDescent="0.2">
      <c r="A29" s="61"/>
    </row>
    <row r="30" spans="1:5" x14ac:dyDescent="0.2">
      <c r="A30" s="61"/>
    </row>
    <row r="31" spans="1:5" x14ac:dyDescent="0.2">
      <c r="A31" s="61"/>
    </row>
    <row r="32" spans="1:5" x14ac:dyDescent="0.2">
      <c r="A32" s="61"/>
    </row>
    <row r="33" spans="1:1" x14ac:dyDescent="0.2">
      <c r="A33" s="61"/>
    </row>
  </sheetData>
  <sheetProtection password="CD4C" sheet="1" objects="1" scenarios="1" formatCells="0" formatColumns="0" formatRows="0"/>
  <phoneticPr fontId="44" type="noConversion"/>
  <pageMargins left="0.75" right="0.75" top="1" bottom="1" header="0.5" footer="0.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34"/>
  </sheetPr>
  <dimension ref="A1:M43"/>
  <sheetViews>
    <sheetView zoomScale="75" workbookViewId="0"/>
  </sheetViews>
  <sheetFormatPr defaultRowHeight="15" x14ac:dyDescent="0.2"/>
  <cols>
    <col min="1" max="2" width="9.21875" customWidth="1"/>
    <col min="3" max="3" width="11.77734375" customWidth="1"/>
    <col min="4" max="4" width="11.6640625" customWidth="1"/>
    <col min="5" max="5" width="10" customWidth="1"/>
    <col min="6" max="6" width="12.77734375" customWidth="1"/>
    <col min="7" max="7" width="3.21875" customWidth="1"/>
    <col min="8" max="9" width="9.44140625" customWidth="1"/>
    <col min="10" max="10" width="11" customWidth="1"/>
    <col min="11" max="11" width="11.21875" customWidth="1"/>
    <col min="12" max="12" width="9.77734375" customWidth="1"/>
    <col min="13" max="13" width="11.109375" customWidth="1"/>
  </cols>
  <sheetData>
    <row r="1" spans="1:13" ht="18.75" thickTop="1" x14ac:dyDescent="0.2">
      <c r="A1" s="811" t="s">
        <v>312</v>
      </c>
      <c r="B1" s="560"/>
      <c r="C1" s="451"/>
      <c r="D1" s="452" t="s">
        <v>262</v>
      </c>
      <c r="E1" s="451"/>
      <c r="F1" s="451"/>
      <c r="G1" s="451"/>
      <c r="H1" s="451"/>
      <c r="I1" s="451"/>
      <c r="J1" s="451"/>
      <c r="K1" s="451"/>
      <c r="L1" s="451"/>
      <c r="M1" s="453"/>
    </row>
    <row r="2" spans="1:13" x14ac:dyDescent="0.2">
      <c r="A2" s="1331" t="s">
        <v>247</v>
      </c>
      <c r="B2" s="1332"/>
      <c r="C2" s="1333"/>
      <c r="D2" s="813">
        <f>'Input Data'!$D$20</f>
        <v>0</v>
      </c>
      <c r="E2" s="454" t="s">
        <v>197</v>
      </c>
      <c r="F2" s="808">
        <f>'Input Data'!$D$6</f>
        <v>0</v>
      </c>
      <c r="G2" s="192"/>
      <c r="H2" s="1334" t="s">
        <v>127</v>
      </c>
      <c r="I2" s="1334"/>
      <c r="J2" s="1335"/>
      <c r="K2" s="455" t="str">
        <f>IF('Input Data'!D14&gt;0,"Y","N")</f>
        <v>N</v>
      </c>
      <c r="L2" s="192"/>
      <c r="M2" s="195"/>
    </row>
    <row r="3" spans="1:13" ht="15.75" thickBot="1" x14ac:dyDescent="0.25">
      <c r="A3" s="456"/>
      <c r="B3" s="457"/>
      <c r="C3" s="192"/>
      <c r="D3" s="192"/>
      <c r="E3" s="192"/>
      <c r="F3" s="192"/>
      <c r="G3" s="192"/>
      <c r="H3" s="457"/>
      <c r="I3" s="457"/>
      <c r="J3" s="458"/>
      <c r="K3" s="192"/>
      <c r="L3" s="192"/>
      <c r="M3" s="459"/>
    </row>
    <row r="4" spans="1:13" ht="65.25" thickTop="1" thickBot="1" x14ac:dyDescent="0.25">
      <c r="A4" s="460" t="s">
        <v>243</v>
      </c>
      <c r="B4" s="561" t="s">
        <v>9</v>
      </c>
      <c r="C4" s="629" t="s">
        <v>271</v>
      </c>
      <c r="D4" s="629" t="s">
        <v>272</v>
      </c>
      <c r="E4" s="461" t="s">
        <v>273</v>
      </c>
      <c r="F4" s="630" t="s">
        <v>274</v>
      </c>
      <c r="G4" s="164"/>
      <c r="H4" s="460" t="s">
        <v>243</v>
      </c>
      <c r="I4" s="561" t="s">
        <v>9</v>
      </c>
      <c r="J4" s="629" t="s">
        <v>271</v>
      </c>
      <c r="K4" s="629" t="s">
        <v>272</v>
      </c>
      <c r="L4" s="461" t="s">
        <v>273</v>
      </c>
      <c r="M4" s="630" t="s">
        <v>274</v>
      </c>
    </row>
    <row r="5" spans="1:13" ht="27" thickTop="1" thickBot="1" x14ac:dyDescent="0.25">
      <c r="A5" s="462" t="s">
        <v>244</v>
      </c>
      <c r="B5" s="564"/>
      <c r="C5" s="737">
        <v>0</v>
      </c>
      <c r="D5" s="738">
        <f>IF($K$2="Y",((C5-E5)/1.14),C5)</f>
        <v>0</v>
      </c>
      <c r="E5" s="737">
        <v>0</v>
      </c>
      <c r="F5" s="739">
        <f>SUM(D5:E5)</f>
        <v>0</v>
      </c>
      <c r="G5" s="192"/>
      <c r="H5" s="463" t="s">
        <v>245</v>
      </c>
      <c r="I5" s="563"/>
      <c r="J5" s="742">
        <f>C42</f>
        <v>0</v>
      </c>
      <c r="K5" s="743">
        <f>D42</f>
        <v>0</v>
      </c>
      <c r="L5" s="742">
        <f>E42</f>
        <v>0</v>
      </c>
      <c r="M5" s="744">
        <f>SUM(K5:L5)</f>
        <v>0</v>
      </c>
    </row>
    <row r="6" spans="1:13" x14ac:dyDescent="0.2">
      <c r="A6" s="464">
        <f t="shared" ref="A6:A41" si="0">A5+1</f>
        <v>2</v>
      </c>
      <c r="B6" s="565"/>
      <c r="C6" s="737">
        <v>0</v>
      </c>
      <c r="D6" s="738">
        <f t="shared" ref="D6:D41" si="1">IF($K$2="Y",((C6-E6)/1.14),C6)</f>
        <v>0</v>
      </c>
      <c r="E6" s="737">
        <v>0</v>
      </c>
      <c r="F6" s="739">
        <f t="shared" ref="F6:F41" si="2">SUM(D6:E6)</f>
        <v>0</v>
      </c>
      <c r="G6" s="192"/>
      <c r="H6" s="465" t="s">
        <v>246</v>
      </c>
      <c r="I6" s="564"/>
      <c r="J6" s="745">
        <v>0</v>
      </c>
      <c r="K6" s="738">
        <f t="shared" ref="K6:K41" si="3">IF($K$2="Y",((J6-L6)/1.14),J6)</f>
        <v>0</v>
      </c>
      <c r="L6" s="745">
        <v>0</v>
      </c>
      <c r="M6" s="746">
        <f t="shared" ref="M6:M41" si="4">SUM(K6:L6)</f>
        <v>0</v>
      </c>
    </row>
    <row r="7" spans="1:13" x14ac:dyDescent="0.2">
      <c r="A7" s="464">
        <f t="shared" si="0"/>
        <v>3</v>
      </c>
      <c r="B7" s="565"/>
      <c r="C7" s="737">
        <v>0</v>
      </c>
      <c r="D7" s="738">
        <f t="shared" si="1"/>
        <v>0</v>
      </c>
      <c r="E7" s="737">
        <v>0</v>
      </c>
      <c r="F7" s="739">
        <f t="shared" si="2"/>
        <v>0</v>
      </c>
      <c r="G7" s="192"/>
      <c r="H7" s="464">
        <f t="shared" ref="H7:H41" si="5">H6+1</f>
        <v>39</v>
      </c>
      <c r="I7" s="565"/>
      <c r="J7" s="737">
        <v>0</v>
      </c>
      <c r="K7" s="738">
        <f t="shared" si="3"/>
        <v>0</v>
      </c>
      <c r="L7" s="737">
        <v>0</v>
      </c>
      <c r="M7" s="739">
        <f t="shared" si="4"/>
        <v>0</v>
      </c>
    </row>
    <row r="8" spans="1:13" x14ac:dyDescent="0.2">
      <c r="A8" s="464">
        <f t="shared" si="0"/>
        <v>4</v>
      </c>
      <c r="B8" s="565"/>
      <c r="C8" s="737">
        <v>0</v>
      </c>
      <c r="D8" s="738">
        <f t="shared" si="1"/>
        <v>0</v>
      </c>
      <c r="E8" s="737">
        <v>0</v>
      </c>
      <c r="F8" s="739">
        <f t="shared" si="2"/>
        <v>0</v>
      </c>
      <c r="G8" s="192"/>
      <c r="H8" s="464">
        <f t="shared" si="5"/>
        <v>40</v>
      </c>
      <c r="I8" s="565"/>
      <c r="J8" s="737">
        <v>0</v>
      </c>
      <c r="K8" s="738">
        <f t="shared" si="3"/>
        <v>0</v>
      </c>
      <c r="L8" s="737">
        <v>0</v>
      </c>
      <c r="M8" s="739">
        <f t="shared" si="4"/>
        <v>0</v>
      </c>
    </row>
    <row r="9" spans="1:13" x14ac:dyDescent="0.2">
      <c r="A9" s="464">
        <f t="shared" si="0"/>
        <v>5</v>
      </c>
      <c r="B9" s="565"/>
      <c r="C9" s="737">
        <v>0</v>
      </c>
      <c r="D9" s="738">
        <f t="shared" si="1"/>
        <v>0</v>
      </c>
      <c r="E9" s="737">
        <v>0</v>
      </c>
      <c r="F9" s="739">
        <f t="shared" si="2"/>
        <v>0</v>
      </c>
      <c r="G9" s="192"/>
      <c r="H9" s="464">
        <f t="shared" si="5"/>
        <v>41</v>
      </c>
      <c r="I9" s="565"/>
      <c r="J9" s="737">
        <v>0</v>
      </c>
      <c r="K9" s="738">
        <f t="shared" si="3"/>
        <v>0</v>
      </c>
      <c r="L9" s="737">
        <v>0</v>
      </c>
      <c r="M9" s="739">
        <f t="shared" si="4"/>
        <v>0</v>
      </c>
    </row>
    <row r="10" spans="1:13" x14ac:dyDescent="0.2">
      <c r="A10" s="464">
        <f t="shared" si="0"/>
        <v>6</v>
      </c>
      <c r="B10" s="565"/>
      <c r="C10" s="737">
        <v>0</v>
      </c>
      <c r="D10" s="738">
        <f t="shared" si="1"/>
        <v>0</v>
      </c>
      <c r="E10" s="737">
        <v>0</v>
      </c>
      <c r="F10" s="739">
        <f t="shared" si="2"/>
        <v>0</v>
      </c>
      <c r="G10" s="192"/>
      <c r="H10" s="464">
        <f t="shared" si="5"/>
        <v>42</v>
      </c>
      <c r="I10" s="565"/>
      <c r="J10" s="737">
        <v>0</v>
      </c>
      <c r="K10" s="738">
        <f t="shared" si="3"/>
        <v>0</v>
      </c>
      <c r="L10" s="737">
        <v>0</v>
      </c>
      <c r="M10" s="739">
        <f t="shared" si="4"/>
        <v>0</v>
      </c>
    </row>
    <row r="11" spans="1:13" x14ac:dyDescent="0.2">
      <c r="A11" s="464">
        <f t="shared" si="0"/>
        <v>7</v>
      </c>
      <c r="B11" s="565"/>
      <c r="C11" s="737">
        <v>0</v>
      </c>
      <c r="D11" s="738">
        <f t="shared" si="1"/>
        <v>0</v>
      </c>
      <c r="E11" s="737">
        <v>0</v>
      </c>
      <c r="F11" s="739">
        <f t="shared" si="2"/>
        <v>0</v>
      </c>
      <c r="G11" s="192"/>
      <c r="H11" s="464">
        <f t="shared" si="5"/>
        <v>43</v>
      </c>
      <c r="I11" s="565"/>
      <c r="J11" s="737">
        <v>0</v>
      </c>
      <c r="K11" s="738">
        <f t="shared" si="3"/>
        <v>0</v>
      </c>
      <c r="L11" s="737">
        <v>0</v>
      </c>
      <c r="M11" s="739">
        <f t="shared" si="4"/>
        <v>0</v>
      </c>
    </row>
    <row r="12" spans="1:13" x14ac:dyDescent="0.2">
      <c r="A12" s="464">
        <f t="shared" si="0"/>
        <v>8</v>
      </c>
      <c r="B12" s="565"/>
      <c r="C12" s="737">
        <v>0</v>
      </c>
      <c r="D12" s="738">
        <f t="shared" si="1"/>
        <v>0</v>
      </c>
      <c r="E12" s="737">
        <v>0</v>
      </c>
      <c r="F12" s="739">
        <f t="shared" si="2"/>
        <v>0</v>
      </c>
      <c r="G12" s="192"/>
      <c r="H12" s="464">
        <f t="shared" si="5"/>
        <v>44</v>
      </c>
      <c r="I12" s="565"/>
      <c r="J12" s="737">
        <v>0</v>
      </c>
      <c r="K12" s="738">
        <f t="shared" si="3"/>
        <v>0</v>
      </c>
      <c r="L12" s="737">
        <v>0</v>
      </c>
      <c r="M12" s="739">
        <f t="shared" si="4"/>
        <v>0</v>
      </c>
    </row>
    <row r="13" spans="1:13" x14ac:dyDescent="0.2">
      <c r="A13" s="464">
        <f t="shared" si="0"/>
        <v>9</v>
      </c>
      <c r="B13" s="565"/>
      <c r="C13" s="737">
        <v>0</v>
      </c>
      <c r="D13" s="738">
        <f t="shared" si="1"/>
        <v>0</v>
      </c>
      <c r="E13" s="737">
        <v>0</v>
      </c>
      <c r="F13" s="739">
        <f t="shared" si="2"/>
        <v>0</v>
      </c>
      <c r="G13" s="192"/>
      <c r="H13" s="464">
        <f t="shared" si="5"/>
        <v>45</v>
      </c>
      <c r="I13" s="565"/>
      <c r="J13" s="737">
        <v>0</v>
      </c>
      <c r="K13" s="738">
        <f t="shared" si="3"/>
        <v>0</v>
      </c>
      <c r="L13" s="737">
        <v>0</v>
      </c>
      <c r="M13" s="739">
        <f t="shared" si="4"/>
        <v>0</v>
      </c>
    </row>
    <row r="14" spans="1:13" x14ac:dyDescent="0.2">
      <c r="A14" s="464">
        <f t="shared" si="0"/>
        <v>10</v>
      </c>
      <c r="B14" s="565"/>
      <c r="C14" s="737">
        <v>0</v>
      </c>
      <c r="D14" s="738">
        <f t="shared" si="1"/>
        <v>0</v>
      </c>
      <c r="E14" s="737">
        <v>0</v>
      </c>
      <c r="F14" s="739">
        <f t="shared" si="2"/>
        <v>0</v>
      </c>
      <c r="G14" s="192"/>
      <c r="H14" s="464">
        <f t="shared" si="5"/>
        <v>46</v>
      </c>
      <c r="I14" s="565"/>
      <c r="J14" s="737">
        <v>0</v>
      </c>
      <c r="K14" s="738">
        <f t="shared" si="3"/>
        <v>0</v>
      </c>
      <c r="L14" s="737">
        <v>0</v>
      </c>
      <c r="M14" s="739">
        <f t="shared" si="4"/>
        <v>0</v>
      </c>
    </row>
    <row r="15" spans="1:13" x14ac:dyDescent="0.2">
      <c r="A15" s="464">
        <f t="shared" si="0"/>
        <v>11</v>
      </c>
      <c r="B15" s="565"/>
      <c r="C15" s="737">
        <v>0</v>
      </c>
      <c r="D15" s="738">
        <f t="shared" si="1"/>
        <v>0</v>
      </c>
      <c r="E15" s="737">
        <v>0</v>
      </c>
      <c r="F15" s="739">
        <f t="shared" si="2"/>
        <v>0</v>
      </c>
      <c r="G15" s="192"/>
      <c r="H15" s="464">
        <f t="shared" si="5"/>
        <v>47</v>
      </c>
      <c r="I15" s="565"/>
      <c r="J15" s="737">
        <v>0</v>
      </c>
      <c r="K15" s="738">
        <f t="shared" si="3"/>
        <v>0</v>
      </c>
      <c r="L15" s="737">
        <v>0</v>
      </c>
      <c r="M15" s="739">
        <f t="shared" si="4"/>
        <v>0</v>
      </c>
    </row>
    <row r="16" spans="1:13" x14ac:dyDescent="0.2">
      <c r="A16" s="464">
        <f t="shared" si="0"/>
        <v>12</v>
      </c>
      <c r="B16" s="565"/>
      <c r="C16" s="737">
        <v>0</v>
      </c>
      <c r="D16" s="738">
        <f t="shared" si="1"/>
        <v>0</v>
      </c>
      <c r="E16" s="737">
        <v>0</v>
      </c>
      <c r="F16" s="739">
        <f t="shared" si="2"/>
        <v>0</v>
      </c>
      <c r="G16" s="192"/>
      <c r="H16" s="464">
        <f t="shared" si="5"/>
        <v>48</v>
      </c>
      <c r="I16" s="565"/>
      <c r="J16" s="737">
        <v>0</v>
      </c>
      <c r="K16" s="738">
        <f t="shared" si="3"/>
        <v>0</v>
      </c>
      <c r="L16" s="737">
        <v>0</v>
      </c>
      <c r="M16" s="739">
        <f t="shared" si="4"/>
        <v>0</v>
      </c>
    </row>
    <row r="17" spans="1:13" x14ac:dyDescent="0.2">
      <c r="A17" s="464">
        <f t="shared" si="0"/>
        <v>13</v>
      </c>
      <c r="B17" s="565"/>
      <c r="C17" s="737">
        <v>0</v>
      </c>
      <c r="D17" s="738">
        <f t="shared" si="1"/>
        <v>0</v>
      </c>
      <c r="E17" s="737">
        <v>0</v>
      </c>
      <c r="F17" s="739">
        <f t="shared" si="2"/>
        <v>0</v>
      </c>
      <c r="G17" s="192"/>
      <c r="H17" s="464">
        <f t="shared" si="5"/>
        <v>49</v>
      </c>
      <c r="I17" s="565"/>
      <c r="J17" s="737">
        <v>0</v>
      </c>
      <c r="K17" s="738">
        <f t="shared" si="3"/>
        <v>0</v>
      </c>
      <c r="L17" s="737">
        <v>0</v>
      </c>
      <c r="M17" s="739">
        <f t="shared" si="4"/>
        <v>0</v>
      </c>
    </row>
    <row r="18" spans="1:13" x14ac:dyDescent="0.2">
      <c r="A18" s="464">
        <f t="shared" si="0"/>
        <v>14</v>
      </c>
      <c r="B18" s="565"/>
      <c r="C18" s="737">
        <v>0</v>
      </c>
      <c r="D18" s="738">
        <f t="shared" si="1"/>
        <v>0</v>
      </c>
      <c r="E18" s="737">
        <v>0</v>
      </c>
      <c r="F18" s="739">
        <f t="shared" si="2"/>
        <v>0</v>
      </c>
      <c r="G18" s="192"/>
      <c r="H18" s="464">
        <f t="shared" si="5"/>
        <v>50</v>
      </c>
      <c r="I18" s="565"/>
      <c r="J18" s="737">
        <v>0</v>
      </c>
      <c r="K18" s="738">
        <f t="shared" si="3"/>
        <v>0</v>
      </c>
      <c r="L18" s="737">
        <v>0</v>
      </c>
      <c r="M18" s="739">
        <f t="shared" si="4"/>
        <v>0</v>
      </c>
    </row>
    <row r="19" spans="1:13" x14ac:dyDescent="0.2">
      <c r="A19" s="464">
        <f t="shared" si="0"/>
        <v>15</v>
      </c>
      <c r="B19" s="565"/>
      <c r="C19" s="737">
        <v>0</v>
      </c>
      <c r="D19" s="738">
        <f t="shared" si="1"/>
        <v>0</v>
      </c>
      <c r="E19" s="737">
        <v>0</v>
      </c>
      <c r="F19" s="739">
        <f t="shared" si="2"/>
        <v>0</v>
      </c>
      <c r="G19" s="192"/>
      <c r="H19" s="464">
        <f t="shared" si="5"/>
        <v>51</v>
      </c>
      <c r="I19" s="565"/>
      <c r="J19" s="737">
        <v>0</v>
      </c>
      <c r="K19" s="738">
        <f t="shared" si="3"/>
        <v>0</v>
      </c>
      <c r="L19" s="737">
        <v>0</v>
      </c>
      <c r="M19" s="739">
        <f t="shared" si="4"/>
        <v>0</v>
      </c>
    </row>
    <row r="20" spans="1:13" x14ac:dyDescent="0.2">
      <c r="A20" s="464">
        <f t="shared" si="0"/>
        <v>16</v>
      </c>
      <c r="B20" s="565"/>
      <c r="C20" s="737">
        <v>0</v>
      </c>
      <c r="D20" s="738">
        <f t="shared" si="1"/>
        <v>0</v>
      </c>
      <c r="E20" s="737">
        <v>0</v>
      </c>
      <c r="F20" s="739">
        <f t="shared" si="2"/>
        <v>0</v>
      </c>
      <c r="G20" s="192"/>
      <c r="H20" s="464">
        <f t="shared" si="5"/>
        <v>52</v>
      </c>
      <c r="I20" s="565"/>
      <c r="J20" s="737">
        <v>0</v>
      </c>
      <c r="K20" s="738">
        <f t="shared" si="3"/>
        <v>0</v>
      </c>
      <c r="L20" s="737">
        <v>0</v>
      </c>
      <c r="M20" s="739">
        <f t="shared" si="4"/>
        <v>0</v>
      </c>
    </row>
    <row r="21" spans="1:13" x14ac:dyDescent="0.2">
      <c r="A21" s="464">
        <f t="shared" si="0"/>
        <v>17</v>
      </c>
      <c r="B21" s="565"/>
      <c r="C21" s="737">
        <v>0</v>
      </c>
      <c r="D21" s="738">
        <f t="shared" si="1"/>
        <v>0</v>
      </c>
      <c r="E21" s="737">
        <v>0</v>
      </c>
      <c r="F21" s="739">
        <f t="shared" si="2"/>
        <v>0</v>
      </c>
      <c r="G21" s="466"/>
      <c r="H21" s="464">
        <f t="shared" si="5"/>
        <v>53</v>
      </c>
      <c r="I21" s="565"/>
      <c r="J21" s="737">
        <v>0</v>
      </c>
      <c r="K21" s="738">
        <f t="shared" si="3"/>
        <v>0</v>
      </c>
      <c r="L21" s="737">
        <v>0</v>
      </c>
      <c r="M21" s="739">
        <f t="shared" si="4"/>
        <v>0</v>
      </c>
    </row>
    <row r="22" spans="1:13" x14ac:dyDescent="0.2">
      <c r="A22" s="464">
        <f t="shared" si="0"/>
        <v>18</v>
      </c>
      <c r="B22" s="565"/>
      <c r="C22" s="737">
        <v>0</v>
      </c>
      <c r="D22" s="738">
        <f t="shared" si="1"/>
        <v>0</v>
      </c>
      <c r="E22" s="737">
        <v>0</v>
      </c>
      <c r="F22" s="739">
        <f t="shared" si="2"/>
        <v>0</v>
      </c>
      <c r="G22" s="466"/>
      <c r="H22" s="464">
        <f t="shared" si="5"/>
        <v>54</v>
      </c>
      <c r="I22" s="565"/>
      <c r="J22" s="737">
        <v>0</v>
      </c>
      <c r="K22" s="738">
        <f t="shared" si="3"/>
        <v>0</v>
      </c>
      <c r="L22" s="737">
        <v>0</v>
      </c>
      <c r="M22" s="739">
        <f t="shared" si="4"/>
        <v>0</v>
      </c>
    </row>
    <row r="23" spans="1:13" x14ac:dyDescent="0.2">
      <c r="A23" s="464">
        <f t="shared" si="0"/>
        <v>19</v>
      </c>
      <c r="B23" s="565"/>
      <c r="C23" s="737">
        <v>0</v>
      </c>
      <c r="D23" s="738">
        <f t="shared" si="1"/>
        <v>0</v>
      </c>
      <c r="E23" s="737">
        <v>0</v>
      </c>
      <c r="F23" s="739">
        <f t="shared" si="2"/>
        <v>0</v>
      </c>
      <c r="G23" s="466"/>
      <c r="H23" s="464">
        <f t="shared" si="5"/>
        <v>55</v>
      </c>
      <c r="I23" s="565"/>
      <c r="J23" s="737">
        <v>0</v>
      </c>
      <c r="K23" s="738">
        <f t="shared" si="3"/>
        <v>0</v>
      </c>
      <c r="L23" s="737">
        <v>0</v>
      </c>
      <c r="M23" s="739">
        <f t="shared" si="4"/>
        <v>0</v>
      </c>
    </row>
    <row r="24" spans="1:13" x14ac:dyDescent="0.2">
      <c r="A24" s="464">
        <f t="shared" si="0"/>
        <v>20</v>
      </c>
      <c r="B24" s="565"/>
      <c r="C24" s="737">
        <v>0</v>
      </c>
      <c r="D24" s="738">
        <f t="shared" si="1"/>
        <v>0</v>
      </c>
      <c r="E24" s="737">
        <v>0</v>
      </c>
      <c r="F24" s="739">
        <f t="shared" si="2"/>
        <v>0</v>
      </c>
      <c r="G24" s="192"/>
      <c r="H24" s="464">
        <f t="shared" si="5"/>
        <v>56</v>
      </c>
      <c r="I24" s="565"/>
      <c r="J24" s="737">
        <v>0</v>
      </c>
      <c r="K24" s="738">
        <f t="shared" si="3"/>
        <v>0</v>
      </c>
      <c r="L24" s="737">
        <v>0</v>
      </c>
      <c r="M24" s="739">
        <f t="shared" si="4"/>
        <v>0</v>
      </c>
    </row>
    <row r="25" spans="1:13" x14ac:dyDescent="0.2">
      <c r="A25" s="464">
        <f t="shared" si="0"/>
        <v>21</v>
      </c>
      <c r="B25" s="565"/>
      <c r="C25" s="737">
        <v>0</v>
      </c>
      <c r="D25" s="738">
        <f t="shared" si="1"/>
        <v>0</v>
      </c>
      <c r="E25" s="737">
        <v>0</v>
      </c>
      <c r="F25" s="739">
        <f t="shared" si="2"/>
        <v>0</v>
      </c>
      <c r="G25" s="192"/>
      <c r="H25" s="464">
        <f t="shared" si="5"/>
        <v>57</v>
      </c>
      <c r="I25" s="565"/>
      <c r="J25" s="737">
        <v>0</v>
      </c>
      <c r="K25" s="738">
        <f t="shared" si="3"/>
        <v>0</v>
      </c>
      <c r="L25" s="737">
        <v>0</v>
      </c>
      <c r="M25" s="739">
        <f t="shared" si="4"/>
        <v>0</v>
      </c>
    </row>
    <row r="26" spans="1:13" x14ac:dyDescent="0.2">
      <c r="A26" s="464">
        <f t="shared" si="0"/>
        <v>22</v>
      </c>
      <c r="B26" s="565"/>
      <c r="C26" s="737">
        <v>0</v>
      </c>
      <c r="D26" s="738">
        <f t="shared" si="1"/>
        <v>0</v>
      </c>
      <c r="E26" s="737">
        <v>0</v>
      </c>
      <c r="F26" s="739">
        <f t="shared" si="2"/>
        <v>0</v>
      </c>
      <c r="G26" s="192"/>
      <c r="H26" s="464">
        <f t="shared" si="5"/>
        <v>58</v>
      </c>
      <c r="I26" s="565"/>
      <c r="J26" s="737">
        <v>0</v>
      </c>
      <c r="K26" s="738">
        <f t="shared" si="3"/>
        <v>0</v>
      </c>
      <c r="L26" s="737">
        <v>0</v>
      </c>
      <c r="M26" s="739">
        <f t="shared" si="4"/>
        <v>0</v>
      </c>
    </row>
    <row r="27" spans="1:13" x14ac:dyDescent="0.2">
      <c r="A27" s="464">
        <f t="shared" si="0"/>
        <v>23</v>
      </c>
      <c r="B27" s="565"/>
      <c r="C27" s="737">
        <v>0</v>
      </c>
      <c r="D27" s="738">
        <f t="shared" si="1"/>
        <v>0</v>
      </c>
      <c r="E27" s="737">
        <v>0</v>
      </c>
      <c r="F27" s="739">
        <f t="shared" si="2"/>
        <v>0</v>
      </c>
      <c r="G27" s="192"/>
      <c r="H27" s="464">
        <f t="shared" si="5"/>
        <v>59</v>
      </c>
      <c r="I27" s="565"/>
      <c r="J27" s="737">
        <v>0</v>
      </c>
      <c r="K27" s="738">
        <f t="shared" si="3"/>
        <v>0</v>
      </c>
      <c r="L27" s="737">
        <v>0</v>
      </c>
      <c r="M27" s="739">
        <f t="shared" si="4"/>
        <v>0</v>
      </c>
    </row>
    <row r="28" spans="1:13" x14ac:dyDescent="0.2">
      <c r="A28" s="464">
        <f t="shared" si="0"/>
        <v>24</v>
      </c>
      <c r="B28" s="565"/>
      <c r="C28" s="737">
        <v>0</v>
      </c>
      <c r="D28" s="738">
        <f t="shared" si="1"/>
        <v>0</v>
      </c>
      <c r="E28" s="737">
        <v>0</v>
      </c>
      <c r="F28" s="739">
        <f t="shared" si="2"/>
        <v>0</v>
      </c>
      <c r="G28" s="192"/>
      <c r="H28" s="464">
        <f t="shared" si="5"/>
        <v>60</v>
      </c>
      <c r="I28" s="565"/>
      <c r="J28" s="737">
        <v>0</v>
      </c>
      <c r="K28" s="738">
        <f t="shared" si="3"/>
        <v>0</v>
      </c>
      <c r="L28" s="737">
        <v>0</v>
      </c>
      <c r="M28" s="739">
        <f t="shared" si="4"/>
        <v>0</v>
      </c>
    </row>
    <row r="29" spans="1:13" x14ac:dyDescent="0.2">
      <c r="A29" s="464">
        <f t="shared" si="0"/>
        <v>25</v>
      </c>
      <c r="B29" s="565"/>
      <c r="C29" s="737">
        <v>0</v>
      </c>
      <c r="D29" s="738">
        <f t="shared" si="1"/>
        <v>0</v>
      </c>
      <c r="E29" s="737">
        <v>0</v>
      </c>
      <c r="F29" s="739">
        <f t="shared" si="2"/>
        <v>0</v>
      </c>
      <c r="G29" s="192"/>
      <c r="H29" s="464">
        <f t="shared" si="5"/>
        <v>61</v>
      </c>
      <c r="I29" s="565"/>
      <c r="J29" s="737">
        <v>0</v>
      </c>
      <c r="K29" s="738">
        <f t="shared" si="3"/>
        <v>0</v>
      </c>
      <c r="L29" s="737">
        <v>0</v>
      </c>
      <c r="M29" s="739">
        <f t="shared" si="4"/>
        <v>0</v>
      </c>
    </row>
    <row r="30" spans="1:13" x14ac:dyDescent="0.2">
      <c r="A30" s="464">
        <f t="shared" si="0"/>
        <v>26</v>
      </c>
      <c r="B30" s="565"/>
      <c r="C30" s="737">
        <v>0</v>
      </c>
      <c r="D30" s="738">
        <f t="shared" si="1"/>
        <v>0</v>
      </c>
      <c r="E30" s="737">
        <v>0</v>
      </c>
      <c r="F30" s="739">
        <f t="shared" si="2"/>
        <v>0</v>
      </c>
      <c r="G30" s="192"/>
      <c r="H30" s="464">
        <f t="shared" si="5"/>
        <v>62</v>
      </c>
      <c r="I30" s="565"/>
      <c r="J30" s="737">
        <v>0</v>
      </c>
      <c r="K30" s="738">
        <f t="shared" si="3"/>
        <v>0</v>
      </c>
      <c r="L30" s="737">
        <v>0</v>
      </c>
      <c r="M30" s="739">
        <f t="shared" si="4"/>
        <v>0</v>
      </c>
    </row>
    <row r="31" spans="1:13" x14ac:dyDescent="0.2">
      <c r="A31" s="464">
        <f t="shared" si="0"/>
        <v>27</v>
      </c>
      <c r="B31" s="565"/>
      <c r="C31" s="737">
        <v>0</v>
      </c>
      <c r="D31" s="738">
        <f t="shared" si="1"/>
        <v>0</v>
      </c>
      <c r="E31" s="737">
        <v>0</v>
      </c>
      <c r="F31" s="739">
        <f t="shared" si="2"/>
        <v>0</v>
      </c>
      <c r="G31" s="192"/>
      <c r="H31" s="464">
        <f t="shared" si="5"/>
        <v>63</v>
      </c>
      <c r="I31" s="565"/>
      <c r="J31" s="737">
        <v>0</v>
      </c>
      <c r="K31" s="738">
        <f t="shared" si="3"/>
        <v>0</v>
      </c>
      <c r="L31" s="737">
        <v>0</v>
      </c>
      <c r="M31" s="739">
        <f t="shared" si="4"/>
        <v>0</v>
      </c>
    </row>
    <row r="32" spans="1:13" x14ac:dyDescent="0.2">
      <c r="A32" s="464">
        <f t="shared" si="0"/>
        <v>28</v>
      </c>
      <c r="B32" s="565"/>
      <c r="C32" s="737">
        <v>0</v>
      </c>
      <c r="D32" s="738">
        <f t="shared" si="1"/>
        <v>0</v>
      </c>
      <c r="E32" s="737">
        <v>0</v>
      </c>
      <c r="F32" s="739">
        <f t="shared" si="2"/>
        <v>0</v>
      </c>
      <c r="G32" s="192"/>
      <c r="H32" s="464">
        <f t="shared" si="5"/>
        <v>64</v>
      </c>
      <c r="I32" s="565"/>
      <c r="J32" s="737">
        <v>0</v>
      </c>
      <c r="K32" s="738">
        <f t="shared" si="3"/>
        <v>0</v>
      </c>
      <c r="L32" s="737">
        <v>0</v>
      </c>
      <c r="M32" s="739">
        <f t="shared" si="4"/>
        <v>0</v>
      </c>
    </row>
    <row r="33" spans="1:13" x14ac:dyDescent="0.2">
      <c r="A33" s="464">
        <f t="shared" si="0"/>
        <v>29</v>
      </c>
      <c r="B33" s="565"/>
      <c r="C33" s="737">
        <v>0</v>
      </c>
      <c r="D33" s="738">
        <f t="shared" si="1"/>
        <v>0</v>
      </c>
      <c r="E33" s="737">
        <v>0</v>
      </c>
      <c r="F33" s="739">
        <f t="shared" si="2"/>
        <v>0</v>
      </c>
      <c r="G33" s="192"/>
      <c r="H33" s="464">
        <f t="shared" si="5"/>
        <v>65</v>
      </c>
      <c r="I33" s="565"/>
      <c r="J33" s="737">
        <v>0</v>
      </c>
      <c r="K33" s="738">
        <f t="shared" si="3"/>
        <v>0</v>
      </c>
      <c r="L33" s="737">
        <v>0</v>
      </c>
      <c r="M33" s="739">
        <f t="shared" si="4"/>
        <v>0</v>
      </c>
    </row>
    <row r="34" spans="1:13" x14ac:dyDescent="0.2">
      <c r="A34" s="464">
        <f t="shared" si="0"/>
        <v>30</v>
      </c>
      <c r="B34" s="565"/>
      <c r="C34" s="737">
        <v>0</v>
      </c>
      <c r="D34" s="738">
        <f t="shared" si="1"/>
        <v>0</v>
      </c>
      <c r="E34" s="737">
        <v>0</v>
      </c>
      <c r="F34" s="739">
        <f t="shared" si="2"/>
        <v>0</v>
      </c>
      <c r="G34" s="192"/>
      <c r="H34" s="464">
        <f t="shared" si="5"/>
        <v>66</v>
      </c>
      <c r="I34" s="565"/>
      <c r="J34" s="737">
        <v>0</v>
      </c>
      <c r="K34" s="738">
        <f t="shared" si="3"/>
        <v>0</v>
      </c>
      <c r="L34" s="737">
        <v>0</v>
      </c>
      <c r="M34" s="739">
        <f t="shared" si="4"/>
        <v>0</v>
      </c>
    </row>
    <row r="35" spans="1:13" x14ac:dyDescent="0.2">
      <c r="A35" s="464">
        <f t="shared" si="0"/>
        <v>31</v>
      </c>
      <c r="B35" s="565"/>
      <c r="C35" s="737">
        <v>0</v>
      </c>
      <c r="D35" s="738">
        <f t="shared" si="1"/>
        <v>0</v>
      </c>
      <c r="E35" s="737">
        <v>0</v>
      </c>
      <c r="F35" s="739">
        <f t="shared" si="2"/>
        <v>0</v>
      </c>
      <c r="G35" s="192"/>
      <c r="H35" s="464">
        <f t="shared" si="5"/>
        <v>67</v>
      </c>
      <c r="I35" s="565"/>
      <c r="J35" s="737">
        <v>0</v>
      </c>
      <c r="K35" s="738">
        <f t="shared" si="3"/>
        <v>0</v>
      </c>
      <c r="L35" s="737">
        <v>0</v>
      </c>
      <c r="M35" s="739">
        <f t="shared" si="4"/>
        <v>0</v>
      </c>
    </row>
    <row r="36" spans="1:13" x14ac:dyDescent="0.2">
      <c r="A36" s="464">
        <f t="shared" si="0"/>
        <v>32</v>
      </c>
      <c r="B36" s="565"/>
      <c r="C36" s="737">
        <v>0</v>
      </c>
      <c r="D36" s="738">
        <f t="shared" si="1"/>
        <v>0</v>
      </c>
      <c r="E36" s="737">
        <v>0</v>
      </c>
      <c r="F36" s="739">
        <f t="shared" si="2"/>
        <v>0</v>
      </c>
      <c r="G36" s="192"/>
      <c r="H36" s="464">
        <f t="shared" si="5"/>
        <v>68</v>
      </c>
      <c r="I36" s="565"/>
      <c r="J36" s="737">
        <v>0</v>
      </c>
      <c r="K36" s="738">
        <f t="shared" si="3"/>
        <v>0</v>
      </c>
      <c r="L36" s="737">
        <v>0</v>
      </c>
      <c r="M36" s="739">
        <f t="shared" si="4"/>
        <v>0</v>
      </c>
    </row>
    <row r="37" spans="1:13" x14ac:dyDescent="0.2">
      <c r="A37" s="464">
        <f t="shared" si="0"/>
        <v>33</v>
      </c>
      <c r="B37" s="565"/>
      <c r="C37" s="737">
        <v>0</v>
      </c>
      <c r="D37" s="738">
        <f t="shared" si="1"/>
        <v>0</v>
      </c>
      <c r="E37" s="737">
        <v>0</v>
      </c>
      <c r="F37" s="739">
        <f t="shared" si="2"/>
        <v>0</v>
      </c>
      <c r="G37" s="192"/>
      <c r="H37" s="464">
        <f t="shared" si="5"/>
        <v>69</v>
      </c>
      <c r="I37" s="565"/>
      <c r="J37" s="737">
        <v>0</v>
      </c>
      <c r="K37" s="738">
        <f t="shared" si="3"/>
        <v>0</v>
      </c>
      <c r="L37" s="737">
        <v>0</v>
      </c>
      <c r="M37" s="739">
        <f t="shared" si="4"/>
        <v>0</v>
      </c>
    </row>
    <row r="38" spans="1:13" x14ac:dyDescent="0.2">
      <c r="A38" s="464">
        <f t="shared" si="0"/>
        <v>34</v>
      </c>
      <c r="B38" s="565"/>
      <c r="C38" s="737">
        <v>0</v>
      </c>
      <c r="D38" s="738">
        <f t="shared" si="1"/>
        <v>0</v>
      </c>
      <c r="E38" s="737">
        <v>0</v>
      </c>
      <c r="F38" s="739">
        <f t="shared" si="2"/>
        <v>0</v>
      </c>
      <c r="G38" s="192"/>
      <c r="H38" s="464">
        <f t="shared" si="5"/>
        <v>70</v>
      </c>
      <c r="I38" s="565"/>
      <c r="J38" s="737">
        <v>0</v>
      </c>
      <c r="K38" s="738">
        <f t="shared" si="3"/>
        <v>0</v>
      </c>
      <c r="L38" s="737">
        <v>0</v>
      </c>
      <c r="M38" s="739">
        <f t="shared" si="4"/>
        <v>0</v>
      </c>
    </row>
    <row r="39" spans="1:13" x14ac:dyDescent="0.2">
      <c r="A39" s="464">
        <f t="shared" si="0"/>
        <v>35</v>
      </c>
      <c r="B39" s="565"/>
      <c r="C39" s="737">
        <v>0</v>
      </c>
      <c r="D39" s="738">
        <f t="shared" si="1"/>
        <v>0</v>
      </c>
      <c r="E39" s="737">
        <v>0</v>
      </c>
      <c r="F39" s="739">
        <f t="shared" si="2"/>
        <v>0</v>
      </c>
      <c r="G39" s="192"/>
      <c r="H39" s="464">
        <f t="shared" si="5"/>
        <v>71</v>
      </c>
      <c r="I39" s="565"/>
      <c r="J39" s="737">
        <v>0</v>
      </c>
      <c r="K39" s="738">
        <f t="shared" si="3"/>
        <v>0</v>
      </c>
      <c r="L39" s="737">
        <v>0</v>
      </c>
      <c r="M39" s="739">
        <f t="shared" si="4"/>
        <v>0</v>
      </c>
    </row>
    <row r="40" spans="1:13" x14ac:dyDescent="0.2">
      <c r="A40" s="464">
        <f t="shared" si="0"/>
        <v>36</v>
      </c>
      <c r="B40" s="565"/>
      <c r="C40" s="737">
        <v>0</v>
      </c>
      <c r="D40" s="738">
        <f t="shared" si="1"/>
        <v>0</v>
      </c>
      <c r="E40" s="737">
        <v>0</v>
      </c>
      <c r="F40" s="739">
        <f t="shared" si="2"/>
        <v>0</v>
      </c>
      <c r="G40" s="192"/>
      <c r="H40" s="464">
        <f t="shared" si="5"/>
        <v>72</v>
      </c>
      <c r="I40" s="565"/>
      <c r="J40" s="737">
        <v>0</v>
      </c>
      <c r="K40" s="738">
        <f t="shared" si="3"/>
        <v>0</v>
      </c>
      <c r="L40" s="737">
        <v>0</v>
      </c>
      <c r="M40" s="739">
        <f t="shared" si="4"/>
        <v>0</v>
      </c>
    </row>
    <row r="41" spans="1:13" ht="15.75" thickBot="1" x14ac:dyDescent="0.25">
      <c r="A41" s="464">
        <f t="shared" si="0"/>
        <v>37</v>
      </c>
      <c r="B41" s="565"/>
      <c r="C41" s="737">
        <v>0</v>
      </c>
      <c r="D41" s="738">
        <f t="shared" si="1"/>
        <v>0</v>
      </c>
      <c r="E41" s="737">
        <v>0</v>
      </c>
      <c r="F41" s="739">
        <f t="shared" si="2"/>
        <v>0</v>
      </c>
      <c r="G41" s="192"/>
      <c r="H41" s="464">
        <f t="shared" si="5"/>
        <v>73</v>
      </c>
      <c r="I41" s="565"/>
      <c r="J41" s="737">
        <v>0</v>
      </c>
      <c r="K41" s="738">
        <f t="shared" si="3"/>
        <v>0</v>
      </c>
      <c r="L41" s="737">
        <v>0</v>
      </c>
      <c r="M41" s="739">
        <f t="shared" si="4"/>
        <v>0</v>
      </c>
    </row>
    <row r="42" spans="1:13" ht="16.5" thickTop="1" thickBot="1" x14ac:dyDescent="0.25">
      <c r="A42" s="467" t="s">
        <v>7</v>
      </c>
      <c r="B42" s="562"/>
      <c r="C42" s="740">
        <f>SUM(C5:C41)</f>
        <v>0</v>
      </c>
      <c r="D42" s="740">
        <f>SUM(D5:D41)</f>
        <v>0</v>
      </c>
      <c r="E42" s="740">
        <f>SUM(E5:E41)</f>
        <v>0</v>
      </c>
      <c r="F42" s="741">
        <f>SUM(F5:F41)</f>
        <v>0</v>
      </c>
      <c r="G42" s="225"/>
      <c r="H42" s="467" t="s">
        <v>7</v>
      </c>
      <c r="I42" s="562"/>
      <c r="J42" s="740">
        <f>SUM(J5:J41)</f>
        <v>0</v>
      </c>
      <c r="K42" s="740">
        <f>SUM(K5:K41)</f>
        <v>0</v>
      </c>
      <c r="L42" s="740">
        <f>SUM(L5:L41)</f>
        <v>0</v>
      </c>
      <c r="M42" s="741">
        <f>SUM(M5:M41)</f>
        <v>0</v>
      </c>
    </row>
    <row r="43" spans="1:13" ht="15.75" thickTop="1" x14ac:dyDescent="0.2"/>
  </sheetData>
  <mergeCells count="2">
    <mergeCell ref="A2:C2"/>
    <mergeCell ref="H2:J2"/>
  </mergeCells>
  <phoneticPr fontId="44" type="noConversion"/>
  <printOptions horizontalCentered="1"/>
  <pageMargins left="0.55118110236220474" right="0.55118110236220474" top="0.78740157480314965" bottom="0.78740157480314965" header="0.51181102362204722" footer="0.51181102362204722"/>
  <pageSetup paperSize="9" scale="65" orientation="landscape" horizontalDpi="300" verticalDpi="300" r:id="rId1"/>
  <headerFooter alignWithMargins="0">
    <oddFooter>&amp;L&amp;8&amp;F (Rev 1 of 310805)&amp;C&amp;8&amp;A&amp;R&amp;8PRINT DATE: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65"/>
  <sheetViews>
    <sheetView workbookViewId="0">
      <selection activeCell="L21" sqref="L21"/>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816"/>
      <c r="B1" s="817"/>
      <c r="C1" s="817"/>
      <c r="D1" s="818" t="s">
        <v>316</v>
      </c>
      <c r="E1" s="819"/>
      <c r="F1" s="819"/>
      <c r="G1" s="817"/>
      <c r="H1" s="817"/>
      <c r="I1" s="817"/>
      <c r="J1" s="817"/>
      <c r="K1" s="817"/>
      <c r="L1" s="817"/>
      <c r="M1" s="820" t="s">
        <v>317</v>
      </c>
      <c r="N1" s="821"/>
      <c r="O1" s="820"/>
    </row>
    <row r="2" spans="1:15" x14ac:dyDescent="0.2">
      <c r="A2" s="822"/>
      <c r="B2" s="823"/>
      <c r="C2" s="824"/>
      <c r="D2" s="824" t="s">
        <v>318</v>
      </c>
      <c r="E2" s="824"/>
      <c r="F2" s="824"/>
      <c r="G2" s="824"/>
      <c r="H2" s="824"/>
      <c r="I2" s="824"/>
      <c r="J2" s="824"/>
      <c r="K2" s="824"/>
      <c r="L2" s="824"/>
      <c r="M2" s="824"/>
      <c r="N2" s="823" t="s">
        <v>319</v>
      </c>
      <c r="O2" s="825"/>
    </row>
    <row r="3" spans="1:15" x14ac:dyDescent="0.2">
      <c r="A3" s="822"/>
      <c r="B3" s="823"/>
      <c r="C3" s="824"/>
      <c r="D3" s="824"/>
      <c r="E3" s="824"/>
      <c r="F3" s="824"/>
      <c r="G3" s="824"/>
      <c r="H3" s="824"/>
      <c r="I3" s="824"/>
      <c r="J3" s="824"/>
      <c r="K3" s="824"/>
      <c r="L3" s="824"/>
      <c r="M3" s="824"/>
      <c r="N3" s="824"/>
      <c r="O3" s="825"/>
    </row>
    <row r="4" spans="1:15" x14ac:dyDescent="0.2">
      <c r="A4" s="822"/>
      <c r="B4" s="823"/>
      <c r="C4" s="824"/>
      <c r="D4" s="824"/>
      <c r="E4" s="826" t="s">
        <v>320</v>
      </c>
      <c r="F4" s="824"/>
      <c r="G4" s="824"/>
      <c r="H4" s="824"/>
      <c r="I4" s="827" t="s">
        <v>321</v>
      </c>
      <c r="J4" s="828">
        <v>0</v>
      </c>
      <c r="K4" s="824"/>
      <c r="L4" s="824"/>
      <c r="M4" s="829" t="s">
        <v>322</v>
      </c>
      <c r="N4" s="824"/>
      <c r="O4" s="830"/>
    </row>
    <row r="5" spans="1:15" x14ac:dyDescent="0.2">
      <c r="A5" s="822"/>
      <c r="B5" s="823"/>
      <c r="C5" s="824"/>
      <c r="D5" s="824"/>
      <c r="E5" s="1347" t="s">
        <v>323</v>
      </c>
      <c r="F5" s="1348"/>
      <c r="G5" s="1349">
        <v>0</v>
      </c>
      <c r="H5" s="1350"/>
      <c r="I5" s="824"/>
      <c r="J5" s="824"/>
      <c r="K5" s="824"/>
      <c r="L5" s="824"/>
      <c r="M5" s="829" t="s">
        <v>324</v>
      </c>
      <c r="N5" s="1351"/>
      <c r="O5" s="1352"/>
    </row>
    <row r="6" spans="1:15" x14ac:dyDescent="0.2">
      <c r="A6" s="831" t="s">
        <v>325</v>
      </c>
      <c r="B6" s="823"/>
      <c r="C6" s="832"/>
      <c r="D6" s="833" t="s">
        <v>321</v>
      </c>
      <c r="E6" s="834"/>
      <c r="F6" s="834"/>
      <c r="G6" s="834"/>
      <c r="H6" s="834"/>
      <c r="I6" s="834"/>
      <c r="J6" s="834"/>
      <c r="K6" s="834"/>
      <c r="L6" s="834"/>
      <c r="M6" s="834"/>
      <c r="N6" s="824"/>
      <c r="O6" s="825"/>
    </row>
    <row r="7" spans="1:15" x14ac:dyDescent="0.2">
      <c r="A7" s="831" t="s">
        <v>326</v>
      </c>
      <c r="B7" s="823"/>
      <c r="C7" s="827"/>
      <c r="D7" s="833" t="s">
        <v>321</v>
      </c>
      <c r="E7" s="834"/>
      <c r="F7" s="834"/>
      <c r="G7" s="834"/>
      <c r="H7" s="834"/>
      <c r="I7" s="834"/>
      <c r="J7" s="835"/>
      <c r="K7" s="834"/>
      <c r="L7" s="834"/>
      <c r="M7" s="834"/>
      <c r="N7" s="824"/>
      <c r="O7" s="825"/>
    </row>
    <row r="8" spans="1:15" x14ac:dyDescent="0.2">
      <c r="A8" s="822"/>
      <c r="B8" s="823"/>
      <c r="C8" s="824"/>
      <c r="D8" s="823"/>
      <c r="E8" s="823"/>
      <c r="F8" s="823"/>
      <c r="G8" s="823"/>
      <c r="H8" s="823"/>
      <c r="I8" s="823"/>
      <c r="J8" s="836"/>
      <c r="K8" s="823"/>
      <c r="L8" s="823"/>
      <c r="M8" s="823"/>
      <c r="N8" s="823"/>
      <c r="O8" s="825"/>
    </row>
    <row r="9" spans="1:15" x14ac:dyDescent="0.2">
      <c r="A9" s="831" t="s">
        <v>327</v>
      </c>
      <c r="B9" s="823"/>
      <c r="C9" s="833" t="s">
        <v>328</v>
      </c>
      <c r="D9" s="824"/>
      <c r="E9" s="824"/>
      <c r="F9" s="824"/>
      <c r="G9" s="824"/>
      <c r="H9" s="823"/>
      <c r="I9" s="823"/>
      <c r="J9" s="824"/>
      <c r="K9" s="824"/>
      <c r="L9" s="824"/>
      <c r="M9" s="824"/>
      <c r="N9" s="824"/>
      <c r="O9" s="825"/>
    </row>
    <row r="10" spans="1:15" x14ac:dyDescent="0.2">
      <c r="A10" s="837" t="s">
        <v>329</v>
      </c>
      <c r="B10" s="838"/>
      <c r="C10" s="839"/>
      <c r="D10" s="839"/>
      <c r="E10" s="839"/>
      <c r="F10" s="839"/>
      <c r="G10" s="839"/>
      <c r="H10" s="840" t="s">
        <v>330</v>
      </c>
      <c r="I10" s="841"/>
      <c r="J10" s="842" t="s">
        <v>331</v>
      </c>
      <c r="K10" s="843" t="s">
        <v>332</v>
      </c>
      <c r="L10" s="844"/>
      <c r="M10" s="845"/>
      <c r="N10" s="846" t="s">
        <v>333</v>
      </c>
      <c r="O10" s="847" t="s">
        <v>334</v>
      </c>
    </row>
    <row r="11" spans="1:15" x14ac:dyDescent="0.2">
      <c r="A11" s="848"/>
      <c r="B11" s="849"/>
      <c r="C11" s="850"/>
      <c r="D11" s="851" t="s">
        <v>335</v>
      </c>
      <c r="E11" s="852"/>
      <c r="F11" s="853" t="s">
        <v>336</v>
      </c>
      <c r="G11" s="854"/>
      <c r="H11" s="855" t="s">
        <v>337</v>
      </c>
      <c r="I11" s="823"/>
      <c r="J11" s="856" t="s">
        <v>338</v>
      </c>
      <c r="K11" s="857" t="s">
        <v>339</v>
      </c>
      <c r="L11" s="849" t="s">
        <v>340</v>
      </c>
      <c r="M11" s="842" t="s">
        <v>341</v>
      </c>
      <c r="N11" s="858" t="s">
        <v>342</v>
      </c>
      <c r="O11" s="859" t="s">
        <v>343</v>
      </c>
    </row>
    <row r="12" spans="1:15" x14ac:dyDescent="0.2">
      <c r="A12" s="860"/>
      <c r="B12" s="1353" t="s">
        <v>4</v>
      </c>
      <c r="C12" s="1354"/>
      <c r="D12" s="861" t="s">
        <v>344</v>
      </c>
      <c r="E12" s="862"/>
      <c r="F12" s="863" t="s">
        <v>344</v>
      </c>
      <c r="G12" s="862"/>
      <c r="H12" s="1353" t="s">
        <v>345</v>
      </c>
      <c r="I12" s="1355"/>
      <c r="J12" s="864" t="s">
        <v>346</v>
      </c>
      <c r="K12" s="865" t="s">
        <v>347</v>
      </c>
      <c r="L12" s="863" t="s">
        <v>348</v>
      </c>
      <c r="M12" s="866" t="s">
        <v>349</v>
      </c>
      <c r="N12" s="864" t="s">
        <v>350</v>
      </c>
      <c r="O12" s="867" t="s">
        <v>351</v>
      </c>
    </row>
    <row r="13" spans="1:15" x14ac:dyDescent="0.2">
      <c r="A13" s="868" t="s">
        <v>352</v>
      </c>
      <c r="B13" s="869"/>
      <c r="C13" s="870"/>
      <c r="D13" s="1356"/>
      <c r="E13" s="1357"/>
      <c r="F13" s="869"/>
      <c r="G13" s="870"/>
      <c r="H13" s="871"/>
      <c r="I13" s="872"/>
      <c r="J13" s="873"/>
      <c r="K13" s="874"/>
      <c r="L13" s="875"/>
      <c r="M13" s="876"/>
      <c r="N13" s="870"/>
      <c r="O13" s="877"/>
    </row>
    <row r="14" spans="1:15" x14ac:dyDescent="0.2">
      <c r="A14" s="878" t="s">
        <v>353</v>
      </c>
      <c r="B14" s="879"/>
      <c r="C14" s="880"/>
      <c r="D14" s="865"/>
      <c r="E14" s="881"/>
      <c r="F14" s="879"/>
      <c r="G14" s="880"/>
      <c r="H14" s="882"/>
      <c r="I14" s="883"/>
      <c r="J14" s="884"/>
      <c r="K14" s="885"/>
      <c r="L14" s="885"/>
      <c r="M14" s="886"/>
      <c r="N14" s="864"/>
      <c r="O14" s="887"/>
    </row>
    <row r="15" spans="1:15" x14ac:dyDescent="0.2">
      <c r="A15" s="888"/>
      <c r="B15" s="889"/>
      <c r="C15" s="823"/>
      <c r="D15" s="858"/>
      <c r="E15" s="890"/>
      <c r="F15" s="889"/>
      <c r="G15" s="823"/>
      <c r="H15" s="823"/>
      <c r="I15" s="823"/>
      <c r="J15" s="832" t="s">
        <v>295</v>
      </c>
      <c r="K15" s="858" t="s">
        <v>297</v>
      </c>
      <c r="L15" s="832" t="s">
        <v>299</v>
      </c>
      <c r="M15" s="858" t="s">
        <v>301</v>
      </c>
      <c r="N15" s="823"/>
      <c r="O15" s="891" t="s">
        <v>10</v>
      </c>
    </row>
    <row r="16" spans="1:15" ht="15.75" thickBot="1" x14ac:dyDescent="0.25">
      <c r="A16" s="822" t="s">
        <v>354</v>
      </c>
      <c r="B16" s="889"/>
      <c r="C16" s="823"/>
      <c r="D16" s="858"/>
      <c r="E16" s="890"/>
      <c r="F16" s="889"/>
      <c r="G16" s="823"/>
      <c r="H16" s="823"/>
      <c r="I16" s="823"/>
      <c r="J16" s="833" t="s">
        <v>355</v>
      </c>
      <c r="K16" s="823"/>
      <c r="L16" s="892"/>
      <c r="M16" s="833"/>
      <c r="N16" s="823"/>
      <c r="O16" s="893">
        <f>J13+J14+K13+K14+L13+L14+M13+M14</f>
        <v>0</v>
      </c>
    </row>
    <row r="17" spans="1:15" x14ac:dyDescent="0.2">
      <c r="A17" s="822" t="s">
        <v>356</v>
      </c>
      <c r="B17" s="889"/>
      <c r="C17" s="823"/>
      <c r="D17" s="858"/>
      <c r="E17" s="894"/>
      <c r="F17" s="889"/>
      <c r="G17" s="823"/>
      <c r="H17" s="823"/>
      <c r="I17" s="823"/>
      <c r="J17" s="858"/>
      <c r="K17" s="895"/>
      <c r="L17" s="896"/>
      <c r="M17" s="897"/>
      <c r="N17" s="898" t="s">
        <v>357</v>
      </c>
      <c r="O17" s="899" t="s">
        <v>10</v>
      </c>
    </row>
    <row r="18" spans="1:15" ht="15.75" thickBot="1" x14ac:dyDescent="0.25">
      <c r="A18" s="900" t="s">
        <v>358</v>
      </c>
      <c r="B18" s="901"/>
      <c r="C18" s="902"/>
      <c r="D18" s="903"/>
      <c r="E18" s="904"/>
      <c r="F18" s="901"/>
      <c r="G18" s="902"/>
      <c r="H18" s="902"/>
      <c r="I18" s="902"/>
      <c r="J18" s="903"/>
      <c r="K18" s="905" t="s">
        <v>359</v>
      </c>
      <c r="L18" s="904"/>
      <c r="M18" s="903"/>
      <c r="N18" s="906">
        <v>0</v>
      </c>
      <c r="O18" s="907"/>
    </row>
    <row r="19" spans="1:15" ht="15.75" thickTop="1" x14ac:dyDescent="0.2">
      <c r="A19" s="822"/>
      <c r="B19" s="889"/>
      <c r="C19" s="823"/>
      <c r="D19" s="858"/>
      <c r="E19" s="894"/>
      <c r="F19" s="889"/>
      <c r="G19" s="823"/>
      <c r="H19" s="823"/>
      <c r="I19" s="823"/>
      <c r="J19" s="858"/>
      <c r="K19" s="889"/>
      <c r="L19" s="894"/>
      <c r="M19" s="858"/>
      <c r="N19" s="858"/>
      <c r="O19" s="908"/>
    </row>
    <row r="20" spans="1:15" x14ac:dyDescent="0.2">
      <c r="A20" s="837" t="s">
        <v>360</v>
      </c>
      <c r="B20" s="839"/>
      <c r="C20" s="838"/>
      <c r="D20" s="839"/>
      <c r="E20" s="839"/>
      <c r="F20" s="839"/>
      <c r="G20" s="839"/>
      <c r="H20" s="839"/>
      <c r="I20" s="839"/>
      <c r="J20" s="839"/>
      <c r="K20" s="839"/>
      <c r="L20" s="839"/>
      <c r="M20" s="839"/>
      <c r="N20" s="839"/>
      <c r="O20" s="909"/>
    </row>
    <row r="21" spans="1:15" x14ac:dyDescent="0.2">
      <c r="A21" s="910"/>
      <c r="B21" s="838" t="s">
        <v>361</v>
      </c>
      <c r="C21" s="880"/>
      <c r="D21" s="839"/>
      <c r="E21" s="839"/>
      <c r="F21" s="839"/>
      <c r="G21" s="839"/>
      <c r="H21" s="911"/>
      <c r="I21" s="838" t="s">
        <v>362</v>
      </c>
      <c r="J21" s="839"/>
      <c r="K21" s="838"/>
      <c r="L21" s="839"/>
      <c r="M21" s="912" t="s">
        <v>363</v>
      </c>
      <c r="N21" s="843"/>
      <c r="O21" s="913"/>
    </row>
    <row r="22" spans="1:15" x14ac:dyDescent="0.2">
      <c r="A22" s="914" t="s">
        <v>364</v>
      </c>
      <c r="B22" s="862"/>
      <c r="C22" s="915"/>
      <c r="D22" s="916" t="s">
        <v>365</v>
      </c>
      <c r="E22" s="862"/>
      <c r="F22" s="864"/>
      <c r="G22" s="864"/>
      <c r="H22" s="917" t="s">
        <v>366</v>
      </c>
      <c r="I22" s="839"/>
      <c r="J22" s="839"/>
      <c r="K22" s="918" t="s">
        <v>367</v>
      </c>
      <c r="L22" s="839"/>
      <c r="M22" s="919" t="s">
        <v>368</v>
      </c>
      <c r="N22" s="920" t="s">
        <v>359</v>
      </c>
      <c r="O22" s="921"/>
    </row>
    <row r="23" spans="1:15" x14ac:dyDescent="0.2">
      <c r="A23" s="878" t="s">
        <v>347</v>
      </c>
      <c r="B23" s="916" t="s">
        <v>4</v>
      </c>
      <c r="C23" s="862"/>
      <c r="D23" s="916" t="s">
        <v>347</v>
      </c>
      <c r="E23" s="862"/>
      <c r="F23" s="922" t="s">
        <v>4</v>
      </c>
      <c r="G23" s="864"/>
      <c r="H23" s="1336" t="s">
        <v>347</v>
      </c>
      <c r="I23" s="1337"/>
      <c r="J23" s="922" t="s">
        <v>4</v>
      </c>
      <c r="K23" s="922" t="s">
        <v>347</v>
      </c>
      <c r="L23" s="922" t="s">
        <v>4</v>
      </c>
      <c r="M23" s="923" t="s">
        <v>347</v>
      </c>
      <c r="N23" s="924" t="s">
        <v>357</v>
      </c>
      <c r="O23" s="925" t="s">
        <v>369</v>
      </c>
    </row>
    <row r="24" spans="1:15" x14ac:dyDescent="0.2">
      <c r="A24" s="926"/>
      <c r="B24" s="927"/>
      <c r="C24" s="834"/>
      <c r="D24" s="928"/>
      <c r="E24" s="929"/>
      <c r="F24" s="927"/>
      <c r="G24" s="834"/>
      <c r="H24" s="930"/>
      <c r="I24" s="931"/>
      <c r="J24" s="932"/>
      <c r="K24" s="927"/>
      <c r="L24" s="932"/>
      <c r="M24" s="933"/>
      <c r="N24" s="934"/>
      <c r="O24" s="935"/>
    </row>
    <row r="25" spans="1:15" x14ac:dyDescent="0.2">
      <c r="A25" s="926"/>
      <c r="B25" s="927"/>
      <c r="C25" s="834"/>
      <c r="D25" s="928"/>
      <c r="E25" s="929"/>
      <c r="F25" s="927"/>
      <c r="G25" s="834"/>
      <c r="H25" s="930"/>
      <c r="I25" s="931"/>
      <c r="J25" s="932"/>
      <c r="K25" s="927"/>
      <c r="L25" s="932"/>
      <c r="M25" s="933"/>
      <c r="N25" s="934"/>
      <c r="O25" s="935"/>
    </row>
    <row r="26" spans="1:15" x14ac:dyDescent="0.2">
      <c r="A26" s="936"/>
      <c r="B26" s="879"/>
      <c r="C26" s="880"/>
      <c r="D26" s="937"/>
      <c r="E26" s="938"/>
      <c r="F26" s="879"/>
      <c r="G26" s="880"/>
      <c r="H26" s="930"/>
      <c r="I26" s="883"/>
      <c r="J26" s="939"/>
      <c r="K26" s="879"/>
      <c r="L26" s="939"/>
      <c r="M26" s="940"/>
      <c r="N26" s="864"/>
      <c r="O26" s="941"/>
    </row>
    <row r="27" spans="1:15" ht="15.75" thickBot="1" x14ac:dyDescent="0.25">
      <c r="A27" s="942"/>
      <c r="B27" s="943"/>
      <c r="C27" s="943"/>
      <c r="D27" s="943"/>
      <c r="E27" s="943"/>
      <c r="F27" s="943"/>
      <c r="G27" s="943"/>
      <c r="H27" s="944"/>
      <c r="I27" s="943"/>
      <c r="J27" s="943"/>
      <c r="K27" s="943"/>
      <c r="L27" s="945" t="s">
        <v>370</v>
      </c>
      <c r="M27" s="946"/>
      <c r="N27" s="947"/>
      <c r="O27" s="948"/>
    </row>
    <row r="28" spans="1:15" ht="15.75" thickTop="1" x14ac:dyDescent="0.2">
      <c r="A28" s="822"/>
      <c r="B28" s="823"/>
      <c r="C28" s="824"/>
      <c r="D28" s="824"/>
      <c r="E28" s="824"/>
      <c r="F28" s="824"/>
      <c r="G28" s="824"/>
      <c r="H28" s="833"/>
      <c r="I28" s="823"/>
      <c r="J28" s="832"/>
      <c r="K28" s="858"/>
      <c r="L28" s="832"/>
      <c r="M28" s="858"/>
      <c r="N28" s="823"/>
      <c r="O28" s="825"/>
    </row>
    <row r="29" spans="1:15" x14ac:dyDescent="0.2">
      <c r="A29" s="831" t="s">
        <v>371</v>
      </c>
      <c r="B29" s="823"/>
      <c r="C29" s="880"/>
      <c r="D29" s="824"/>
      <c r="E29" s="824"/>
      <c r="F29" s="824"/>
      <c r="G29" s="824"/>
      <c r="H29" s="824"/>
      <c r="I29" s="824"/>
      <c r="J29" s="824"/>
      <c r="K29" s="824"/>
      <c r="L29" s="824"/>
      <c r="M29" s="824"/>
      <c r="N29" s="824"/>
      <c r="O29" s="825"/>
    </row>
    <row r="30" spans="1:15" x14ac:dyDescent="0.2">
      <c r="A30" s="837" t="s">
        <v>372</v>
      </c>
      <c r="B30" s="838"/>
      <c r="C30" s="880"/>
      <c r="D30" s="839"/>
      <c r="E30" s="839"/>
      <c r="F30" s="839"/>
      <c r="G30" s="949"/>
      <c r="H30" s="823"/>
      <c r="I30" s="824"/>
      <c r="J30" s="918" t="s">
        <v>373</v>
      </c>
      <c r="K30" s="950"/>
      <c r="L30" s="839"/>
      <c r="M30" s="839"/>
      <c r="N30" s="839"/>
      <c r="O30" s="951"/>
    </row>
    <row r="31" spans="1:15" x14ac:dyDescent="0.2">
      <c r="A31" s="914" t="s">
        <v>374</v>
      </c>
      <c r="B31" s="862"/>
      <c r="C31" s="952"/>
      <c r="D31" s="826" t="s">
        <v>375</v>
      </c>
      <c r="E31" s="824"/>
      <c r="F31" s="953" t="s">
        <v>376</v>
      </c>
      <c r="G31" s="954"/>
      <c r="H31" s="823"/>
      <c r="I31" s="824"/>
      <c r="J31" s="918" t="s">
        <v>377</v>
      </c>
      <c r="K31" s="839"/>
      <c r="L31" s="839"/>
      <c r="M31" s="839"/>
      <c r="N31" s="839"/>
      <c r="O31" s="955" t="s">
        <v>378</v>
      </c>
    </row>
    <row r="32" spans="1:15" x14ac:dyDescent="0.2">
      <c r="A32" s="878" t="s">
        <v>357</v>
      </c>
      <c r="B32" s="956" t="s">
        <v>379</v>
      </c>
      <c r="C32" s="957"/>
      <c r="D32" s="958" t="s">
        <v>5</v>
      </c>
      <c r="E32" s="862"/>
      <c r="F32" s="959" t="s">
        <v>380</v>
      </c>
      <c r="G32" s="883"/>
      <c r="H32" s="858"/>
      <c r="I32" s="824"/>
      <c r="J32" s="959" t="s">
        <v>381</v>
      </c>
      <c r="K32" s="880"/>
      <c r="L32" s="960"/>
      <c r="M32" s="961"/>
      <c r="N32" s="961"/>
      <c r="O32" s="962"/>
    </row>
    <row r="33" spans="1:15" x14ac:dyDescent="0.2">
      <c r="A33" s="963">
        <v>0</v>
      </c>
      <c r="B33" s="964"/>
      <c r="C33" s="965"/>
      <c r="D33" s="966"/>
      <c r="E33" s="967" t="s">
        <v>382</v>
      </c>
      <c r="F33" s="968">
        <f>A33*D33</f>
        <v>0</v>
      </c>
      <c r="G33" s="872"/>
      <c r="H33" s="858"/>
      <c r="I33" s="824"/>
      <c r="J33" s="842" t="s">
        <v>7</v>
      </c>
      <c r="K33" s="842" t="s">
        <v>7</v>
      </c>
      <c r="L33" s="842" t="s">
        <v>383</v>
      </c>
      <c r="M33" s="969" t="s">
        <v>7</v>
      </c>
      <c r="N33" s="969" t="s">
        <v>384</v>
      </c>
      <c r="O33" s="970" t="s">
        <v>385</v>
      </c>
    </row>
    <row r="34" spans="1:15" x14ac:dyDescent="0.2">
      <c r="A34" s="971">
        <v>0</v>
      </c>
      <c r="B34" s="972" t="s">
        <v>386</v>
      </c>
      <c r="C34" s="973"/>
      <c r="D34" s="974"/>
      <c r="E34" s="975" t="s">
        <v>382</v>
      </c>
      <c r="F34" s="976">
        <f>A34*D34</f>
        <v>0</v>
      </c>
      <c r="G34" s="931"/>
      <c r="H34" s="823"/>
      <c r="I34" s="824"/>
      <c r="J34" s="866" t="s">
        <v>387</v>
      </c>
      <c r="K34" s="866" t="s">
        <v>388</v>
      </c>
      <c r="L34" s="866" t="s">
        <v>389</v>
      </c>
      <c r="M34" s="924" t="s">
        <v>369</v>
      </c>
      <c r="N34" s="924" t="s">
        <v>5</v>
      </c>
      <c r="O34" s="977" t="s">
        <v>380</v>
      </c>
    </row>
    <row r="35" spans="1:15" x14ac:dyDescent="0.2">
      <c r="A35" s="978"/>
      <c r="B35" s="979">
        <v>0</v>
      </c>
      <c r="C35" s="980" t="s">
        <v>390</v>
      </c>
      <c r="D35" s="981"/>
      <c r="E35" s="982" t="s">
        <v>391</v>
      </c>
      <c r="F35" s="983">
        <f>B35*D35</f>
        <v>0</v>
      </c>
      <c r="G35" s="980"/>
      <c r="H35" s="823"/>
      <c r="I35" s="824"/>
      <c r="J35" s="984"/>
      <c r="K35" s="985"/>
      <c r="L35" s="986"/>
      <c r="M35" s="987"/>
      <c r="N35" s="988"/>
      <c r="O35" s="989"/>
    </row>
    <row r="36" spans="1:15" x14ac:dyDescent="0.2">
      <c r="A36" s="990" t="s">
        <v>386</v>
      </c>
      <c r="B36" s="991">
        <v>0</v>
      </c>
      <c r="C36" s="880" t="s">
        <v>390</v>
      </c>
      <c r="D36" s="992"/>
      <c r="E36" s="993" t="s">
        <v>391</v>
      </c>
      <c r="F36" s="994">
        <f>B36*D36</f>
        <v>0</v>
      </c>
      <c r="G36" s="883"/>
      <c r="H36" s="823"/>
      <c r="I36" s="824"/>
      <c r="J36" s="884">
        <f>M27</f>
        <v>0</v>
      </c>
      <c r="K36" s="995" t="s">
        <v>392</v>
      </c>
      <c r="L36" s="884"/>
      <c r="M36" s="886">
        <f>J36-L36</f>
        <v>0</v>
      </c>
      <c r="N36" s="996"/>
      <c r="O36" s="997">
        <f>M36*N36</f>
        <v>0</v>
      </c>
    </row>
    <row r="37" spans="1:15" ht="15.75" thickBot="1" x14ac:dyDescent="0.25">
      <c r="A37" s="998"/>
      <c r="B37" s="999"/>
      <c r="C37" s="999"/>
      <c r="D37" s="1000" t="s">
        <v>393</v>
      </c>
      <c r="E37" s="1001"/>
      <c r="F37" s="1002">
        <f>SUM(F33:F36)</f>
        <v>0</v>
      </c>
      <c r="G37" s="1003"/>
      <c r="H37" s="902"/>
      <c r="I37" s="902"/>
      <c r="J37" s="1004"/>
      <c r="K37" s="999"/>
      <c r="L37" s="999"/>
      <c r="M37" s="1000" t="s">
        <v>394</v>
      </c>
      <c r="N37" s="902"/>
      <c r="O37" s="1005">
        <f>SUM(O35:O36)</f>
        <v>0</v>
      </c>
    </row>
    <row r="38" spans="1:15" ht="15.75" thickTop="1" x14ac:dyDescent="0.2">
      <c r="A38" s="822"/>
      <c r="B38" s="823"/>
      <c r="C38" s="824"/>
      <c r="D38" s="833"/>
      <c r="E38" s="823"/>
      <c r="F38" s="1006"/>
      <c r="G38" s="823"/>
      <c r="H38" s="824"/>
      <c r="I38" s="824"/>
      <c r="J38" s="824"/>
      <c r="K38" s="824"/>
      <c r="L38" s="824"/>
      <c r="M38" s="824"/>
      <c r="N38" s="824"/>
      <c r="O38" s="825"/>
    </row>
    <row r="39" spans="1:15" x14ac:dyDescent="0.2">
      <c r="A39" s="831" t="s">
        <v>395</v>
      </c>
      <c r="B39" s="833"/>
      <c r="C39" s="880"/>
      <c r="D39" s="824"/>
      <c r="E39" s="824"/>
      <c r="F39" s="1007"/>
      <c r="G39" s="824"/>
      <c r="H39" s="824"/>
      <c r="I39" s="824"/>
      <c r="J39" s="824"/>
      <c r="K39" s="880"/>
      <c r="L39" s="824"/>
      <c r="M39" s="824"/>
      <c r="N39" s="824"/>
      <c r="O39" s="825"/>
    </row>
    <row r="40" spans="1:15" x14ac:dyDescent="0.2">
      <c r="A40" s="1008" t="s">
        <v>56</v>
      </c>
      <c r="B40" s="1009" t="s">
        <v>396</v>
      </c>
      <c r="C40" s="1010"/>
      <c r="D40" s="851" t="s">
        <v>397</v>
      </c>
      <c r="E40" s="850"/>
      <c r="F40" s="840"/>
      <c r="G40" s="1011"/>
      <c r="H40" s="1009"/>
      <c r="I40" s="1011"/>
      <c r="J40" s="1012" t="s">
        <v>63</v>
      </c>
      <c r="K40" s="1013" t="s">
        <v>398</v>
      </c>
      <c r="L40" s="1012" t="s">
        <v>5</v>
      </c>
      <c r="M40" s="1338" t="s">
        <v>260</v>
      </c>
      <c r="N40" s="1339"/>
      <c r="O40" s="1014" t="s">
        <v>8</v>
      </c>
    </row>
    <row r="41" spans="1:15" x14ac:dyDescent="0.2">
      <c r="A41" s="878" t="s">
        <v>57</v>
      </c>
      <c r="B41" s="916" t="s">
        <v>399</v>
      </c>
      <c r="C41" s="862"/>
      <c r="D41" s="916" t="s">
        <v>399</v>
      </c>
      <c r="E41" s="862"/>
      <c r="F41" s="916" t="s">
        <v>400</v>
      </c>
      <c r="G41" s="862"/>
      <c r="H41" s="1015" t="s">
        <v>7</v>
      </c>
      <c r="I41" s="958" t="s">
        <v>378</v>
      </c>
      <c r="J41" s="922" t="s">
        <v>14</v>
      </c>
      <c r="K41" s="916" t="s">
        <v>401</v>
      </c>
      <c r="L41" s="922" t="s">
        <v>402</v>
      </c>
      <c r="M41" s="922" t="s">
        <v>403</v>
      </c>
      <c r="N41" s="922" t="s">
        <v>404</v>
      </c>
      <c r="O41" s="977" t="s">
        <v>405</v>
      </c>
    </row>
    <row r="42" spans="1:15" x14ac:dyDescent="0.2">
      <c r="A42" s="1016" t="s">
        <v>406</v>
      </c>
      <c r="B42" s="843"/>
      <c r="C42" s="1010"/>
      <c r="D42" s="843"/>
      <c r="E42" s="1010"/>
      <c r="F42" s="843"/>
      <c r="G42" s="1010"/>
      <c r="H42" s="1017"/>
      <c r="I42" s="1010"/>
      <c r="J42" s="857"/>
      <c r="K42" s="857"/>
      <c r="L42" s="1018"/>
      <c r="M42" s="1019"/>
      <c r="N42" s="843"/>
      <c r="O42" s="1020"/>
    </row>
    <row r="43" spans="1:15" x14ac:dyDescent="0.2">
      <c r="A43" s="1021" t="s">
        <v>407</v>
      </c>
      <c r="B43" s="1022"/>
      <c r="C43" s="834" t="s">
        <v>378</v>
      </c>
      <c r="D43" s="1022"/>
      <c r="E43" s="834" t="s">
        <v>378</v>
      </c>
      <c r="F43" s="1022"/>
      <c r="G43" s="834" t="s">
        <v>378</v>
      </c>
      <c r="H43" s="1023">
        <f>B43+D43+F43</f>
        <v>0</v>
      </c>
      <c r="I43" s="834" t="s">
        <v>378</v>
      </c>
      <c r="J43" s="928" t="s">
        <v>408</v>
      </c>
      <c r="K43" s="928"/>
      <c r="L43" s="1024"/>
      <c r="M43" s="1025">
        <v>0.14000000000000001</v>
      </c>
      <c r="N43" s="1026"/>
      <c r="O43" s="1027">
        <f>H43*L43/100+N43/(1+M43)</f>
        <v>0</v>
      </c>
    </row>
    <row r="44" spans="1:15" x14ac:dyDescent="0.2">
      <c r="A44" s="1028"/>
      <c r="B44" s="882"/>
      <c r="C44" s="880"/>
      <c r="D44" s="882"/>
      <c r="E44" s="880"/>
      <c r="F44" s="882"/>
      <c r="G44" s="880"/>
      <c r="H44" s="1029"/>
      <c r="I44" s="880"/>
      <c r="J44" s="865" t="s">
        <v>409</v>
      </c>
      <c r="K44" s="865"/>
      <c r="L44" s="1030"/>
      <c r="M44" s="1031"/>
      <c r="N44" s="1032">
        <f>N43/1.14</f>
        <v>0</v>
      </c>
      <c r="O44" s="1033"/>
    </row>
    <row r="45" spans="1:15" ht="15.75" thickBot="1" x14ac:dyDescent="0.25">
      <c r="A45" s="998"/>
      <c r="B45" s="999"/>
      <c r="C45" s="999"/>
      <c r="D45" s="999"/>
      <c r="E45" s="999"/>
      <c r="F45" s="999"/>
      <c r="G45" s="999"/>
      <c r="H45" s="1034"/>
      <c r="I45" s="999"/>
      <c r="J45" s="999"/>
      <c r="K45" s="1035"/>
      <c r="L45" s="943"/>
      <c r="M45" s="1000" t="s">
        <v>410</v>
      </c>
      <c r="N45" s="1001"/>
      <c r="O45" s="1036">
        <f>SUM(O42:O44)</f>
        <v>0</v>
      </c>
    </row>
    <row r="46" spans="1:15" ht="15.75" thickTop="1" x14ac:dyDescent="0.2">
      <c r="A46" s="822"/>
      <c r="B46" s="823"/>
      <c r="C46" s="823"/>
      <c r="D46" s="823"/>
      <c r="E46" s="823"/>
      <c r="F46" s="823"/>
      <c r="G46" s="823"/>
      <c r="H46" s="823"/>
      <c r="I46" s="823"/>
      <c r="J46" s="823"/>
      <c r="K46" s="823"/>
      <c r="L46" s="823"/>
      <c r="M46" s="823"/>
      <c r="N46" s="823"/>
      <c r="O46" s="825"/>
    </row>
    <row r="47" spans="1:15" ht="15.75" thickBot="1" x14ac:dyDescent="0.25">
      <c r="A47" s="1037" t="s">
        <v>411</v>
      </c>
      <c r="B47" s="1038"/>
      <c r="C47" s="1039"/>
      <c r="D47" s="1039"/>
      <c r="E47" s="1039"/>
      <c r="F47" s="1039"/>
      <c r="G47" s="1039"/>
      <c r="H47" s="1039"/>
      <c r="I47" s="1039"/>
      <c r="J47" s="1039"/>
      <c r="K47" s="1039"/>
      <c r="L47" s="1039"/>
      <c r="M47" s="1039"/>
      <c r="N47" s="902"/>
      <c r="O47" s="825"/>
    </row>
    <row r="48" spans="1:15" ht="16.5" thickTop="1" thickBot="1" x14ac:dyDescent="0.25">
      <c r="A48" s="1040" t="s">
        <v>4</v>
      </c>
      <c r="B48" s="1041"/>
      <c r="C48" s="1041"/>
      <c r="D48" s="1340" t="s">
        <v>412</v>
      </c>
      <c r="E48" s="1341"/>
      <c r="F48" s="1342"/>
      <c r="G48" s="1042"/>
      <c r="H48" s="1043" t="s">
        <v>413</v>
      </c>
      <c r="I48" s="1042"/>
      <c r="J48" s="1044"/>
      <c r="K48" s="1045"/>
      <c r="L48" s="1340" t="s">
        <v>71</v>
      </c>
      <c r="M48" s="1343"/>
      <c r="N48" s="1344"/>
      <c r="O48" s="1046" t="s">
        <v>8</v>
      </c>
    </row>
    <row r="49" spans="1:15" x14ac:dyDescent="0.2">
      <c r="A49" s="1047"/>
      <c r="B49" s="1048"/>
      <c r="C49" s="1048"/>
      <c r="D49" s="1049" t="s">
        <v>414</v>
      </c>
      <c r="E49" s="1048"/>
      <c r="F49" s="1050"/>
      <c r="G49" s="1051"/>
      <c r="H49" s="1052"/>
      <c r="I49" s="1052"/>
      <c r="J49" s="1052"/>
      <c r="K49" s="1053"/>
      <c r="L49" s="1051"/>
      <c r="M49" s="1054"/>
      <c r="N49" s="1055"/>
      <c r="O49" s="1056">
        <v>0</v>
      </c>
    </row>
    <row r="50" spans="1:15" ht="15.75" thickBot="1" x14ac:dyDescent="0.25">
      <c r="A50" s="1057"/>
      <c r="B50" s="1058"/>
      <c r="C50" s="1039"/>
      <c r="D50" s="1059"/>
      <c r="E50" s="1039"/>
      <c r="F50" s="1060"/>
      <c r="G50" s="1059"/>
      <c r="H50" s="1039"/>
      <c r="I50" s="1039"/>
      <c r="J50" s="1039"/>
      <c r="K50" s="1060"/>
      <c r="L50" s="1061"/>
      <c r="M50" s="1001"/>
      <c r="N50" s="1003"/>
      <c r="O50" s="1062"/>
    </row>
    <row r="51" spans="1:15" ht="15.75" thickTop="1" x14ac:dyDescent="0.2">
      <c r="A51" s="822"/>
      <c r="B51" s="823"/>
      <c r="C51" s="823"/>
      <c r="D51" s="823"/>
      <c r="E51" s="823"/>
      <c r="F51" s="823"/>
      <c r="G51" s="823"/>
      <c r="H51" s="823"/>
      <c r="I51" s="823"/>
      <c r="J51" s="823"/>
      <c r="K51" s="823"/>
      <c r="L51" s="823"/>
      <c r="M51" s="823"/>
      <c r="N51" s="823"/>
      <c r="O51" s="825"/>
    </row>
    <row r="52" spans="1:15" x14ac:dyDescent="0.2">
      <c r="A52" s="1063" t="s">
        <v>415</v>
      </c>
      <c r="B52" s="880"/>
      <c r="C52" s="880"/>
      <c r="D52" s="880"/>
      <c r="E52" s="880"/>
      <c r="F52" s="880"/>
      <c r="G52" s="880"/>
      <c r="H52" s="880"/>
      <c r="I52" s="880"/>
      <c r="J52" s="880"/>
      <c r="K52" s="880"/>
      <c r="L52" s="880"/>
      <c r="M52" s="880"/>
      <c r="N52" s="880"/>
      <c r="O52" s="1064"/>
    </row>
    <row r="53" spans="1:15" x14ac:dyDescent="0.2">
      <c r="A53" s="914" t="s">
        <v>4</v>
      </c>
      <c r="B53" s="958"/>
      <c r="C53" s="862"/>
      <c r="D53" s="882"/>
      <c r="E53" s="960" t="s">
        <v>416</v>
      </c>
      <c r="F53" s="880"/>
      <c r="G53" s="880"/>
      <c r="H53" s="880"/>
      <c r="I53" s="880"/>
      <c r="J53" s="882"/>
      <c r="K53" s="960" t="s">
        <v>71</v>
      </c>
      <c r="L53" s="880"/>
      <c r="M53" s="880"/>
      <c r="N53" s="1065" t="s">
        <v>7</v>
      </c>
      <c r="O53" s="977" t="s">
        <v>8</v>
      </c>
    </row>
    <row r="54" spans="1:15" x14ac:dyDescent="0.2">
      <c r="A54" s="822"/>
      <c r="B54" s="824"/>
      <c r="C54" s="824"/>
      <c r="D54" s="855"/>
      <c r="E54" s="824"/>
      <c r="F54" s="824"/>
      <c r="G54" s="1066"/>
      <c r="H54" s="824"/>
      <c r="I54" s="824"/>
      <c r="J54" s="855"/>
      <c r="K54" s="824"/>
      <c r="L54" s="824"/>
      <c r="M54" s="824"/>
      <c r="N54" s="1031"/>
      <c r="O54" s="1067"/>
    </row>
    <row r="55" spans="1:15" x14ac:dyDescent="0.2">
      <c r="A55" s="1068"/>
      <c r="B55" s="862"/>
      <c r="C55" s="862"/>
      <c r="D55" s="861"/>
      <c r="E55" s="915"/>
      <c r="F55" s="915"/>
      <c r="G55" s="915"/>
      <c r="H55" s="915"/>
      <c r="I55" s="915"/>
      <c r="J55" s="865"/>
      <c r="K55" s="915"/>
      <c r="L55" s="880"/>
      <c r="M55" s="880"/>
      <c r="N55" s="924">
        <v>4</v>
      </c>
      <c r="O55" s="1069">
        <v>0</v>
      </c>
    </row>
    <row r="56" spans="1:15" x14ac:dyDescent="0.2">
      <c r="A56" s="1070" t="s">
        <v>417</v>
      </c>
      <c r="B56" s="1071"/>
      <c r="C56" s="880"/>
      <c r="D56" s="855"/>
      <c r="E56" s="1072"/>
      <c r="F56" s="1072"/>
      <c r="G56" s="854"/>
      <c r="H56" s="854"/>
      <c r="I56" s="854"/>
      <c r="J56" s="843"/>
      <c r="K56" s="854"/>
      <c r="L56" s="854"/>
      <c r="M56" s="1010"/>
      <c r="N56" s="1019"/>
      <c r="O56" s="1014" t="s">
        <v>418</v>
      </c>
    </row>
    <row r="57" spans="1:15" x14ac:dyDescent="0.2">
      <c r="A57" s="878" t="s">
        <v>419</v>
      </c>
      <c r="B57" s="916" t="s">
        <v>353</v>
      </c>
      <c r="C57" s="862"/>
      <c r="D57" s="916" t="s">
        <v>361</v>
      </c>
      <c r="E57" s="862"/>
      <c r="F57" s="862"/>
      <c r="G57" s="862"/>
      <c r="H57" s="862"/>
      <c r="I57" s="862"/>
      <c r="J57" s="959" t="s">
        <v>420</v>
      </c>
      <c r="K57" s="1073"/>
      <c r="L57" s="1073"/>
      <c r="M57" s="1073"/>
      <c r="N57" s="924" t="s">
        <v>7</v>
      </c>
      <c r="O57" s="977" t="s">
        <v>421</v>
      </c>
    </row>
    <row r="58" spans="1:15" x14ac:dyDescent="0.2">
      <c r="A58" s="971"/>
      <c r="B58" s="1074"/>
      <c r="C58" s="1075"/>
      <c r="D58" s="1022"/>
      <c r="E58" s="834"/>
      <c r="F58" s="834"/>
      <c r="G58" s="834"/>
      <c r="H58" s="834"/>
      <c r="I58" s="834"/>
      <c r="J58" s="1022"/>
      <c r="K58" s="834"/>
      <c r="L58" s="834"/>
      <c r="M58" s="834"/>
      <c r="N58" s="1076" t="s">
        <v>422</v>
      </c>
      <c r="O58" s="1077">
        <v>0</v>
      </c>
    </row>
    <row r="59" spans="1:15" x14ac:dyDescent="0.2">
      <c r="A59" s="1078"/>
      <c r="B59" s="863"/>
      <c r="C59" s="862"/>
      <c r="D59" s="1079" t="s">
        <v>423</v>
      </c>
      <c r="E59" s="1080" t="s">
        <v>424</v>
      </c>
      <c r="F59" s="915"/>
      <c r="G59" s="915"/>
      <c r="H59" s="915"/>
      <c r="I59" s="915"/>
      <c r="J59" s="861" t="s">
        <v>425</v>
      </c>
      <c r="K59" s="915"/>
      <c r="L59" s="915"/>
      <c r="M59" s="915"/>
      <c r="N59" s="866" t="s">
        <v>426</v>
      </c>
      <c r="O59" s="1081">
        <v>0</v>
      </c>
    </row>
    <row r="60" spans="1:15" x14ac:dyDescent="0.2">
      <c r="A60" s="1082"/>
      <c r="B60" s="1083"/>
      <c r="C60" s="1084"/>
      <c r="D60" s="1084"/>
      <c r="E60" s="1084"/>
      <c r="F60" s="1084"/>
      <c r="G60" s="1084"/>
      <c r="H60" s="1084"/>
      <c r="I60" s="1084"/>
      <c r="J60" s="1085" t="s">
        <v>427</v>
      </c>
      <c r="K60" s="839"/>
      <c r="L60" s="839"/>
      <c r="M60" s="839"/>
      <c r="N60" s="1065" t="s">
        <v>426</v>
      </c>
      <c r="O60" s="1086">
        <f>O59</f>
        <v>0</v>
      </c>
    </row>
    <row r="61" spans="1:15" ht="15.75" thickBot="1" x14ac:dyDescent="0.25">
      <c r="A61" s="998"/>
      <c r="B61" s="999"/>
      <c r="C61" s="999"/>
      <c r="D61" s="999"/>
      <c r="E61" s="999"/>
      <c r="F61" s="999"/>
      <c r="G61" s="999"/>
      <c r="H61" s="999"/>
      <c r="I61" s="1087"/>
      <c r="J61" s="1088" t="s">
        <v>428</v>
      </c>
      <c r="K61" s="902"/>
      <c r="L61" s="902"/>
      <c r="M61" s="902"/>
      <c r="N61" s="902"/>
      <c r="O61" s="1089">
        <f>O58+O55+O45+O37+F37</f>
        <v>0</v>
      </c>
    </row>
    <row r="62" spans="1:15" ht="15.75" thickTop="1" x14ac:dyDescent="0.2"/>
    <row r="63" spans="1:15" x14ac:dyDescent="0.2">
      <c r="A63" s="1090" t="s">
        <v>429</v>
      </c>
      <c r="B63" s="1345" t="s">
        <v>430</v>
      </c>
      <c r="C63" s="1346"/>
      <c r="D63" s="1346"/>
      <c r="E63" s="1346"/>
      <c r="F63" s="1346"/>
      <c r="G63" s="1346"/>
      <c r="H63" s="1346"/>
      <c r="I63" s="1346"/>
      <c r="J63" s="1346"/>
      <c r="K63" s="1346"/>
      <c r="L63" s="1346"/>
      <c r="M63" s="1346"/>
      <c r="N63" s="1346"/>
      <c r="O63" s="1346"/>
    </row>
    <row r="64" spans="1:15" x14ac:dyDescent="0.2">
      <c r="A64" s="1091"/>
      <c r="B64" s="1092"/>
      <c r="J64" s="1093"/>
    </row>
    <row r="65" spans="1:15" x14ac:dyDescent="0.2">
      <c r="A65" s="1091"/>
      <c r="B65" s="1345" t="s">
        <v>431</v>
      </c>
      <c r="C65" s="1346"/>
      <c r="D65" s="1346"/>
      <c r="E65" s="1346"/>
      <c r="F65" s="1346"/>
      <c r="G65" s="1346"/>
      <c r="H65" s="1346"/>
      <c r="I65" s="1346"/>
      <c r="J65" s="1346"/>
      <c r="K65" s="1346"/>
      <c r="L65" s="1346"/>
      <c r="M65" s="1346"/>
      <c r="N65" s="1346"/>
      <c r="O65" s="1346"/>
    </row>
  </sheetData>
  <mergeCells count="12">
    <mergeCell ref="B65:O65"/>
    <mergeCell ref="E5:F5"/>
    <mergeCell ref="G5:H5"/>
    <mergeCell ref="N5:O5"/>
    <mergeCell ref="B12:C12"/>
    <mergeCell ref="H12:I12"/>
    <mergeCell ref="D13:E13"/>
    <mergeCell ref="H23:I23"/>
    <mergeCell ref="M40:N40"/>
    <mergeCell ref="D48:F48"/>
    <mergeCell ref="L48:N48"/>
    <mergeCell ref="B63:O6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13"/>
  </sheetPr>
  <dimension ref="A1:I63"/>
  <sheetViews>
    <sheetView zoomScaleNormal="100" zoomScaleSheetLayoutView="75" workbookViewId="0"/>
  </sheetViews>
  <sheetFormatPr defaultRowHeight="15" x14ac:dyDescent="0.2"/>
  <cols>
    <col min="1" max="1" width="10" bestFit="1" customWidth="1"/>
    <col min="2" max="2" width="11.6640625" customWidth="1"/>
    <col min="3" max="3" width="10.88671875" customWidth="1"/>
    <col min="4" max="4" width="6.88671875" customWidth="1"/>
    <col min="5" max="5" width="18.109375" customWidth="1"/>
    <col min="6" max="6" width="9" customWidth="1"/>
    <col min="7" max="7" width="7.44140625" customWidth="1"/>
    <col min="8" max="8" width="13.5546875" customWidth="1"/>
    <col min="9" max="9" width="9" customWidth="1"/>
    <col min="10" max="10" width="17.21875" bestFit="1" customWidth="1"/>
  </cols>
  <sheetData>
    <row r="1" spans="1:9" ht="18.75" thickTop="1" x14ac:dyDescent="0.2">
      <c r="A1" s="810" t="s">
        <v>53</v>
      </c>
      <c r="B1" s="312"/>
      <c r="C1" s="312"/>
      <c r="D1" s="312"/>
      <c r="E1" s="312"/>
      <c r="F1" s="312"/>
      <c r="G1" s="312"/>
      <c r="H1" s="312"/>
      <c r="I1" s="313"/>
    </row>
    <row r="2" spans="1:9" ht="15.75" x14ac:dyDescent="0.2">
      <c r="A2" s="396" t="s">
        <v>262</v>
      </c>
      <c r="B2" s="188"/>
      <c r="C2" s="188"/>
      <c r="D2" s="188"/>
      <c r="E2" s="188"/>
      <c r="F2" s="555" t="s">
        <v>265</v>
      </c>
      <c r="G2" s="188"/>
      <c r="H2" s="188"/>
      <c r="I2" s="134"/>
    </row>
    <row r="3" spans="1:9" ht="15.75" thickBot="1" x14ac:dyDescent="0.25">
      <c r="A3" s="1358" t="s">
        <v>38</v>
      </c>
      <c r="B3" s="1359"/>
      <c r="C3" s="813">
        <f>'Input Data'!$D$20</f>
        <v>0</v>
      </c>
      <c r="D3" s="354" t="s">
        <v>197</v>
      </c>
      <c r="E3" s="808">
        <f>'Input Data'!$D$6</f>
        <v>0</v>
      </c>
      <c r="F3" s="315"/>
      <c r="G3" s="188"/>
      <c r="H3" s="188"/>
      <c r="I3" s="134"/>
    </row>
    <row r="4" spans="1:9" ht="16.5" thickTop="1" thickBot="1" x14ac:dyDescent="0.25">
      <c r="A4" s="428"/>
      <c r="B4" s="316"/>
      <c r="C4" s="317"/>
      <c r="D4" s="317"/>
      <c r="E4" s="317"/>
      <c r="F4" s="317"/>
      <c r="G4" s="318"/>
      <c r="H4" s="318"/>
      <c r="I4" s="400"/>
    </row>
    <row r="5" spans="1:9" ht="15.75" thickTop="1" x14ac:dyDescent="0.2">
      <c r="A5" s="311" t="s">
        <v>54</v>
      </c>
      <c r="B5" s="319"/>
      <c r="C5" s="319"/>
      <c r="D5" s="319"/>
      <c r="E5" s="319"/>
      <c r="F5" s="319"/>
      <c r="G5" s="319"/>
      <c r="H5" s="319"/>
      <c r="I5" s="413"/>
    </row>
    <row r="6" spans="1:9" ht="30" x14ac:dyDescent="0.2">
      <c r="A6" s="429" t="s">
        <v>55</v>
      </c>
      <c r="B6" s="320" t="s">
        <v>48</v>
      </c>
      <c r="C6" s="320" t="s">
        <v>30</v>
      </c>
      <c r="D6" s="320" t="s">
        <v>56</v>
      </c>
      <c r="E6" s="320" t="s">
        <v>57</v>
      </c>
      <c r="F6" s="320" t="s">
        <v>266</v>
      </c>
      <c r="G6" s="320" t="s">
        <v>58</v>
      </c>
      <c r="H6" s="320" t="s">
        <v>5</v>
      </c>
      <c r="I6" s="403" t="s">
        <v>51</v>
      </c>
    </row>
    <row r="7" spans="1:9" x14ac:dyDescent="0.2">
      <c r="A7" s="421"/>
      <c r="B7" s="322"/>
      <c r="C7" s="322"/>
      <c r="D7" s="322"/>
      <c r="E7" s="322"/>
      <c r="F7" s="322"/>
      <c r="G7" s="556">
        <f>IF('Input Data'!$H$36&lt;'Input Data'!$H$29,F7,F7-2)</f>
        <v>0</v>
      </c>
      <c r="H7" s="323"/>
      <c r="I7" s="430">
        <f t="shared" ref="I7:I16" si="0">G7*H7</f>
        <v>0</v>
      </c>
    </row>
    <row r="8" spans="1:9" x14ac:dyDescent="0.2">
      <c r="A8" s="422"/>
      <c r="B8" s="324"/>
      <c r="C8" s="324"/>
      <c r="D8" s="324"/>
      <c r="E8" s="324"/>
      <c r="F8" s="324"/>
      <c r="G8" s="556">
        <f>IF('Input Data'!$H$36&lt;'Input Data'!$H$29,F8,F8-2)</f>
        <v>0</v>
      </c>
      <c r="H8" s="325"/>
      <c r="I8" s="431">
        <f t="shared" si="0"/>
        <v>0</v>
      </c>
    </row>
    <row r="9" spans="1:9" x14ac:dyDescent="0.2">
      <c r="A9" s="422"/>
      <c r="B9" s="324"/>
      <c r="C9" s="324"/>
      <c r="D9" s="324"/>
      <c r="E9" s="324"/>
      <c r="F9" s="324"/>
      <c r="G9" s="556">
        <f>IF('Input Data'!$H$36&lt;'Input Data'!$H$29,F9,F9-2)</f>
        <v>0</v>
      </c>
      <c r="H9" s="325"/>
      <c r="I9" s="431">
        <f t="shared" si="0"/>
        <v>0</v>
      </c>
    </row>
    <row r="10" spans="1:9" x14ac:dyDescent="0.2">
      <c r="A10" s="422"/>
      <c r="B10" s="324"/>
      <c r="C10" s="324"/>
      <c r="D10" s="324"/>
      <c r="E10" s="324"/>
      <c r="F10" s="324"/>
      <c r="G10" s="556">
        <f>IF('Input Data'!$H$36&lt;'Input Data'!$H$29,F10,F10-2)</f>
        <v>0</v>
      </c>
      <c r="H10" s="325"/>
      <c r="I10" s="431">
        <f t="shared" si="0"/>
        <v>0</v>
      </c>
    </row>
    <row r="11" spans="1:9" x14ac:dyDescent="0.2">
      <c r="A11" s="422"/>
      <c r="B11" s="324"/>
      <c r="C11" s="324"/>
      <c r="D11" s="324"/>
      <c r="E11" s="324"/>
      <c r="F11" s="324"/>
      <c r="G11" s="556">
        <f>IF('Input Data'!$H$36&lt;'Input Data'!$H$29,F11,F11-2)</f>
        <v>0</v>
      </c>
      <c r="H11" s="325"/>
      <c r="I11" s="431">
        <f t="shared" si="0"/>
        <v>0</v>
      </c>
    </row>
    <row r="12" spans="1:9" x14ac:dyDescent="0.2">
      <c r="A12" s="422"/>
      <c r="B12" s="324"/>
      <c r="C12" s="324"/>
      <c r="D12" s="324"/>
      <c r="E12" s="324"/>
      <c r="F12" s="324"/>
      <c r="G12" s="556">
        <f>IF('Input Data'!$H$36&lt;'Input Data'!$H$29,F12,F12-2)</f>
        <v>0</v>
      </c>
      <c r="H12" s="325"/>
      <c r="I12" s="431">
        <f t="shared" si="0"/>
        <v>0</v>
      </c>
    </row>
    <row r="13" spans="1:9" x14ac:dyDescent="0.2">
      <c r="A13" s="422"/>
      <c r="B13" s="324"/>
      <c r="C13" s="324"/>
      <c r="D13" s="324"/>
      <c r="E13" s="324"/>
      <c r="F13" s="324"/>
      <c r="G13" s="556">
        <f>IF('Input Data'!$H$36&lt;'Input Data'!$H$29,F13,F13-2)</f>
        <v>0</v>
      </c>
      <c r="H13" s="325"/>
      <c r="I13" s="431">
        <f t="shared" si="0"/>
        <v>0</v>
      </c>
    </row>
    <row r="14" spans="1:9" x14ac:dyDescent="0.2">
      <c r="A14" s="422"/>
      <c r="B14" s="324"/>
      <c r="C14" s="324"/>
      <c r="D14" s="324"/>
      <c r="E14" s="324"/>
      <c r="F14" s="324"/>
      <c r="G14" s="556">
        <f>IF('Input Data'!$H$36&lt;'Input Data'!$H$29,F14,F14-2)</f>
        <v>0</v>
      </c>
      <c r="H14" s="325"/>
      <c r="I14" s="431">
        <f t="shared" si="0"/>
        <v>0</v>
      </c>
    </row>
    <row r="15" spans="1:9" x14ac:dyDescent="0.2">
      <c r="A15" s="422"/>
      <c r="B15" s="324"/>
      <c r="C15" s="324"/>
      <c r="D15" s="324"/>
      <c r="E15" s="324"/>
      <c r="F15" s="324"/>
      <c r="G15" s="556">
        <f>IF('Input Data'!$H$36&lt;'Input Data'!$H$29,F15,F15-2)</f>
        <v>0</v>
      </c>
      <c r="H15" s="325"/>
      <c r="I15" s="431">
        <f t="shared" si="0"/>
        <v>0</v>
      </c>
    </row>
    <row r="16" spans="1:9" ht="15.75" thickBot="1" x14ac:dyDescent="0.25">
      <c r="A16" s="423"/>
      <c r="B16" s="326"/>
      <c r="C16" s="326"/>
      <c r="D16" s="326"/>
      <c r="E16" s="326"/>
      <c r="F16" s="326"/>
      <c r="G16" s="556">
        <f>IF('Input Data'!$H$36&lt;'Input Data'!$H$29,F16,F16-2)</f>
        <v>0</v>
      </c>
      <c r="H16" s="327"/>
      <c r="I16" s="432">
        <f t="shared" si="0"/>
        <v>0</v>
      </c>
    </row>
    <row r="17" spans="1:9" x14ac:dyDescent="0.2">
      <c r="A17" s="410"/>
      <c r="B17" s="328"/>
      <c r="C17" s="328"/>
      <c r="D17" s="328"/>
      <c r="E17" s="328"/>
      <c r="F17" s="328"/>
      <c r="G17" s="328"/>
      <c r="H17" s="329" t="s">
        <v>259</v>
      </c>
      <c r="I17" s="433">
        <f>SUM(I7:I16)</f>
        <v>0</v>
      </c>
    </row>
    <row r="18" spans="1:9" ht="15.75" thickBot="1" x14ac:dyDescent="0.25">
      <c r="A18" s="434"/>
      <c r="B18" s="427"/>
      <c r="C18" s="427"/>
      <c r="D18" s="427"/>
      <c r="E18" s="427"/>
      <c r="F18" s="427"/>
      <c r="G18" s="427"/>
      <c r="H18" s="427"/>
      <c r="I18" s="435"/>
    </row>
    <row r="19" spans="1:9" ht="15.75" thickTop="1" x14ac:dyDescent="0.2">
      <c r="A19" s="426" t="s">
        <v>59</v>
      </c>
      <c r="B19" s="392"/>
      <c r="C19" s="392"/>
      <c r="D19" s="392"/>
      <c r="E19" s="392"/>
      <c r="F19" s="392"/>
      <c r="G19" s="392"/>
      <c r="H19" s="392"/>
      <c r="I19" s="436"/>
    </row>
    <row r="20" spans="1:9" x14ac:dyDescent="0.2">
      <c r="A20" s="345" t="s">
        <v>60</v>
      </c>
      <c r="B20" s="331" t="s">
        <v>61</v>
      </c>
      <c r="C20" s="331"/>
      <c r="D20" s="331"/>
      <c r="E20" s="188"/>
      <c r="F20" s="188"/>
      <c r="G20" s="331" t="s">
        <v>62</v>
      </c>
      <c r="H20" s="188"/>
      <c r="I20" s="437"/>
    </row>
    <row r="21" spans="1:9" x14ac:dyDescent="0.2">
      <c r="A21" s="345" t="s">
        <v>44</v>
      </c>
      <c r="B21" s="331" t="s">
        <v>61</v>
      </c>
      <c r="C21" s="332"/>
      <c r="D21" s="332"/>
      <c r="E21" s="333"/>
      <c r="F21" s="188"/>
      <c r="G21" s="331" t="s">
        <v>62</v>
      </c>
      <c r="H21" s="333"/>
      <c r="I21" s="438"/>
    </row>
    <row r="22" spans="1:9" x14ac:dyDescent="0.2">
      <c r="A22" s="345" t="s">
        <v>46</v>
      </c>
      <c r="B22" s="331" t="s">
        <v>61</v>
      </c>
      <c r="C22" s="331"/>
      <c r="D22" s="331"/>
      <c r="E22" s="188"/>
      <c r="F22" s="188"/>
      <c r="G22" s="331" t="s">
        <v>62</v>
      </c>
      <c r="H22" s="188"/>
      <c r="I22" s="437"/>
    </row>
    <row r="23" spans="1:9" ht="45" x14ac:dyDescent="0.2">
      <c r="A23" s="429" t="s">
        <v>4</v>
      </c>
      <c r="B23" s="320" t="s">
        <v>48</v>
      </c>
      <c r="C23" s="320" t="s">
        <v>30</v>
      </c>
      <c r="D23" s="320" t="s">
        <v>63</v>
      </c>
      <c r="E23" s="320" t="s">
        <v>64</v>
      </c>
      <c r="F23" s="320" t="s">
        <v>313</v>
      </c>
      <c r="G23" s="320" t="s">
        <v>65</v>
      </c>
      <c r="H23" s="320" t="s">
        <v>5</v>
      </c>
      <c r="I23" s="439" t="s">
        <v>51</v>
      </c>
    </row>
    <row r="24" spans="1:9" x14ac:dyDescent="0.2">
      <c r="A24" s="421"/>
      <c r="B24" s="322"/>
      <c r="C24" s="322"/>
      <c r="D24" s="322"/>
      <c r="E24" s="322"/>
      <c r="F24" s="322"/>
      <c r="G24" s="322"/>
      <c r="H24" s="334"/>
      <c r="I24" s="430">
        <f>G24*H24+F24</f>
        <v>0</v>
      </c>
    </row>
    <row r="25" spans="1:9" x14ac:dyDescent="0.2">
      <c r="A25" s="422"/>
      <c r="B25" s="324"/>
      <c r="C25" s="324"/>
      <c r="D25" s="324"/>
      <c r="E25" s="324"/>
      <c r="F25" s="324"/>
      <c r="G25" s="324"/>
      <c r="H25" s="335"/>
      <c r="I25" s="430">
        <f t="shared" ref="I25:I33" si="1">G25*H25+F25</f>
        <v>0</v>
      </c>
    </row>
    <row r="26" spans="1:9" x14ac:dyDescent="0.2">
      <c r="A26" s="422"/>
      <c r="B26" s="324"/>
      <c r="C26" s="324"/>
      <c r="D26" s="324"/>
      <c r="E26" s="324"/>
      <c r="F26" s="324"/>
      <c r="G26" s="324"/>
      <c r="H26" s="335"/>
      <c r="I26" s="430">
        <f t="shared" si="1"/>
        <v>0</v>
      </c>
    </row>
    <row r="27" spans="1:9" x14ac:dyDescent="0.2">
      <c r="A27" s="422"/>
      <c r="B27" s="324"/>
      <c r="C27" s="324"/>
      <c r="D27" s="324"/>
      <c r="E27" s="324"/>
      <c r="F27" s="324"/>
      <c r="G27" s="324"/>
      <c r="H27" s="335"/>
      <c r="I27" s="430">
        <f t="shared" si="1"/>
        <v>0</v>
      </c>
    </row>
    <row r="28" spans="1:9" x14ac:dyDescent="0.2">
      <c r="A28" s="422"/>
      <c r="B28" s="324"/>
      <c r="C28" s="324"/>
      <c r="D28" s="324"/>
      <c r="E28" s="324"/>
      <c r="F28" s="324"/>
      <c r="G28" s="324"/>
      <c r="H28" s="335"/>
      <c r="I28" s="430">
        <f t="shared" si="1"/>
        <v>0</v>
      </c>
    </row>
    <row r="29" spans="1:9" x14ac:dyDescent="0.2">
      <c r="A29" s="422"/>
      <c r="B29" s="324"/>
      <c r="C29" s="324"/>
      <c r="D29" s="324"/>
      <c r="E29" s="324"/>
      <c r="F29" s="324"/>
      <c r="G29" s="324"/>
      <c r="H29" s="335"/>
      <c r="I29" s="430">
        <f t="shared" si="1"/>
        <v>0</v>
      </c>
    </row>
    <row r="30" spans="1:9" ht="15.75" customHeight="1" x14ac:dyDescent="0.2">
      <c r="A30" s="422"/>
      <c r="B30" s="324"/>
      <c r="C30" s="324"/>
      <c r="D30" s="324"/>
      <c r="E30" s="324"/>
      <c r="F30" s="324"/>
      <c r="G30" s="324"/>
      <c r="H30" s="335"/>
      <c r="I30" s="430">
        <f t="shared" si="1"/>
        <v>0</v>
      </c>
    </row>
    <row r="31" spans="1:9" x14ac:dyDescent="0.2">
      <c r="A31" s="422"/>
      <c r="B31" s="324"/>
      <c r="C31" s="324"/>
      <c r="D31" s="324"/>
      <c r="E31" s="324"/>
      <c r="F31" s="324"/>
      <c r="G31" s="324"/>
      <c r="H31" s="335"/>
      <c r="I31" s="430">
        <f t="shared" si="1"/>
        <v>0</v>
      </c>
    </row>
    <row r="32" spans="1:9" x14ac:dyDescent="0.2">
      <c r="A32" s="422"/>
      <c r="B32" s="324"/>
      <c r="C32" s="324"/>
      <c r="D32" s="324"/>
      <c r="E32" s="324"/>
      <c r="F32" s="324"/>
      <c r="G32" s="324"/>
      <c r="H32" s="335"/>
      <c r="I32" s="430">
        <f t="shared" si="1"/>
        <v>0</v>
      </c>
    </row>
    <row r="33" spans="1:9" x14ac:dyDescent="0.2">
      <c r="A33" s="423"/>
      <c r="B33" s="326"/>
      <c r="C33" s="326"/>
      <c r="D33" s="326"/>
      <c r="E33" s="326"/>
      <c r="F33" s="326"/>
      <c r="G33" s="326"/>
      <c r="H33" s="336"/>
      <c r="I33" s="440">
        <f t="shared" si="1"/>
        <v>0</v>
      </c>
    </row>
    <row r="34" spans="1:9" x14ac:dyDescent="0.2">
      <c r="A34" s="410"/>
      <c r="B34" s="328"/>
      <c r="C34" s="328"/>
      <c r="D34" s="328"/>
      <c r="E34" s="328"/>
      <c r="F34" s="328"/>
      <c r="G34" s="328"/>
      <c r="H34" s="329" t="s">
        <v>66</v>
      </c>
      <c r="I34" s="433">
        <f>SUM(I24:I33)</f>
        <v>0</v>
      </c>
    </row>
    <row r="35" spans="1:9" x14ac:dyDescent="0.2">
      <c r="A35" s="345"/>
      <c r="B35" s="337"/>
      <c r="C35" s="337"/>
      <c r="D35" s="337"/>
      <c r="E35" s="337"/>
      <c r="F35" s="337"/>
      <c r="G35" s="337"/>
      <c r="H35" s="337"/>
      <c r="I35" s="441"/>
    </row>
    <row r="36" spans="1:9" x14ac:dyDescent="0.2">
      <c r="A36" s="401" t="s">
        <v>314</v>
      </c>
      <c r="B36" s="319"/>
      <c r="C36" s="319"/>
      <c r="D36" s="319"/>
      <c r="E36" s="319"/>
      <c r="F36" s="319"/>
      <c r="G36" s="319"/>
      <c r="H36" s="319"/>
      <c r="I36" s="442"/>
    </row>
    <row r="37" spans="1:9" ht="30" x14ac:dyDescent="0.2">
      <c r="A37" s="429" t="s">
        <v>4</v>
      </c>
      <c r="B37" s="338" t="s">
        <v>48</v>
      </c>
      <c r="C37" s="339" t="s">
        <v>30</v>
      </c>
      <c r="D37" s="320" t="s">
        <v>67</v>
      </c>
      <c r="E37" s="320" t="s">
        <v>68</v>
      </c>
      <c r="F37" s="320"/>
      <c r="G37" s="320" t="s">
        <v>6</v>
      </c>
      <c r="H37" s="320" t="s">
        <v>11</v>
      </c>
      <c r="I37" s="439" t="s">
        <v>51</v>
      </c>
    </row>
    <row r="38" spans="1:9" x14ac:dyDescent="0.2">
      <c r="A38" s="421"/>
      <c r="B38" s="322"/>
      <c r="C38" s="322"/>
      <c r="D38" s="322"/>
      <c r="E38" s="322"/>
      <c r="F38" s="322"/>
      <c r="G38" s="322"/>
      <c r="H38" s="322"/>
      <c r="I38" s="443"/>
    </row>
    <row r="39" spans="1:9" x14ac:dyDescent="0.2">
      <c r="A39" s="422"/>
      <c r="B39" s="324"/>
      <c r="C39" s="324"/>
      <c r="D39" s="324"/>
      <c r="E39" s="324"/>
      <c r="F39" s="324"/>
      <c r="G39" s="324"/>
      <c r="H39" s="324"/>
      <c r="I39" s="444"/>
    </row>
    <row r="40" spans="1:9" x14ac:dyDescent="0.2">
      <c r="A40" s="422"/>
      <c r="B40" s="324"/>
      <c r="C40" s="324"/>
      <c r="D40" s="324"/>
      <c r="E40" s="324"/>
      <c r="F40" s="324"/>
      <c r="G40" s="324"/>
      <c r="H40" s="324"/>
      <c r="I40" s="444"/>
    </row>
    <row r="41" spans="1:9" x14ac:dyDescent="0.2">
      <c r="A41" s="422"/>
      <c r="B41" s="324"/>
      <c r="C41" s="324"/>
      <c r="D41" s="324"/>
      <c r="E41" s="324"/>
      <c r="F41" s="324"/>
      <c r="G41" s="324"/>
      <c r="H41" s="324"/>
      <c r="I41" s="444"/>
    </row>
    <row r="42" spans="1:9" x14ac:dyDescent="0.2">
      <c r="A42" s="422"/>
      <c r="B42" s="324"/>
      <c r="C42" s="324"/>
      <c r="D42" s="324"/>
      <c r="E42" s="324"/>
      <c r="F42" s="324"/>
      <c r="G42" s="324"/>
      <c r="H42" s="324"/>
      <c r="I42" s="444"/>
    </row>
    <row r="43" spans="1:9" x14ac:dyDescent="0.2">
      <c r="A43" s="422"/>
      <c r="B43" s="324"/>
      <c r="C43" s="324"/>
      <c r="D43" s="324"/>
      <c r="E43" s="324"/>
      <c r="F43" s="324"/>
      <c r="G43" s="324"/>
      <c r="H43" s="324"/>
      <c r="I43" s="444"/>
    </row>
    <row r="44" spans="1:9" x14ac:dyDescent="0.2">
      <c r="A44" s="422"/>
      <c r="B44" s="324"/>
      <c r="C44" s="324"/>
      <c r="D44" s="324"/>
      <c r="E44" s="324"/>
      <c r="F44" s="324"/>
      <c r="G44" s="324"/>
      <c r="H44" s="324"/>
      <c r="I44" s="444"/>
    </row>
    <row r="45" spans="1:9" ht="15.75" thickBot="1" x14ac:dyDescent="0.25">
      <c r="A45" s="423"/>
      <c r="B45" s="326"/>
      <c r="C45" s="326"/>
      <c r="D45" s="326"/>
      <c r="E45" s="326"/>
      <c r="F45" s="326"/>
      <c r="G45" s="326"/>
      <c r="H45" s="326"/>
      <c r="I45" s="445"/>
    </row>
    <row r="46" spans="1:9" x14ac:dyDescent="0.2">
      <c r="A46" s="410"/>
      <c r="B46" s="328"/>
      <c r="C46" s="328"/>
      <c r="D46" s="328"/>
      <c r="E46" s="328"/>
      <c r="F46" s="328"/>
      <c r="G46" s="328"/>
      <c r="H46" s="329" t="s">
        <v>69</v>
      </c>
      <c r="I46" s="433">
        <f>SUM(I38:I45)</f>
        <v>0</v>
      </c>
    </row>
    <row r="47" spans="1:9" x14ac:dyDescent="0.2">
      <c r="A47" s="446"/>
      <c r="B47" s="188"/>
      <c r="C47" s="188"/>
      <c r="D47" s="188"/>
      <c r="E47" s="188"/>
      <c r="F47" s="188"/>
      <c r="G47" s="188"/>
      <c r="H47" s="188"/>
      <c r="I47" s="437"/>
    </row>
    <row r="48" spans="1:9" x14ac:dyDescent="0.2">
      <c r="A48" s="401" t="s">
        <v>70</v>
      </c>
      <c r="B48" s="319"/>
      <c r="C48" s="319"/>
      <c r="D48" s="319"/>
      <c r="E48" s="319"/>
      <c r="F48" s="319"/>
      <c r="G48" s="319"/>
      <c r="H48" s="319"/>
      <c r="I48" s="442"/>
    </row>
    <row r="49" spans="1:9" ht="30" x14ac:dyDescent="0.2">
      <c r="A49" s="420" t="s">
        <v>4</v>
      </c>
      <c r="B49" s="338" t="s">
        <v>48</v>
      </c>
      <c r="C49" s="339" t="s">
        <v>30</v>
      </c>
      <c r="D49" s="340" t="s">
        <v>56</v>
      </c>
      <c r="E49" s="340" t="s">
        <v>57</v>
      </c>
      <c r="F49" s="340"/>
      <c r="G49" s="320" t="s">
        <v>71</v>
      </c>
      <c r="H49" s="320" t="s">
        <v>72</v>
      </c>
      <c r="I49" s="439" t="s">
        <v>51</v>
      </c>
    </row>
    <row r="50" spans="1:9" x14ac:dyDescent="0.2">
      <c r="A50" s="447"/>
      <c r="B50" s="341"/>
      <c r="C50" s="341"/>
      <c r="D50" s="322"/>
      <c r="E50" s="322"/>
      <c r="F50" s="322"/>
      <c r="G50" s="322"/>
      <c r="H50" s="321"/>
      <c r="I50" s="443"/>
    </row>
    <row r="51" spans="1:9" x14ac:dyDescent="0.2">
      <c r="A51" s="342"/>
      <c r="B51" s="343"/>
      <c r="C51" s="343"/>
      <c r="D51" s="324"/>
      <c r="E51" s="324"/>
      <c r="F51" s="324"/>
      <c r="G51" s="324"/>
      <c r="H51" s="324"/>
      <c r="I51" s="444"/>
    </row>
    <row r="52" spans="1:9" x14ac:dyDescent="0.2">
      <c r="A52" s="422"/>
      <c r="B52" s="343"/>
      <c r="C52" s="343"/>
      <c r="D52" s="324"/>
      <c r="E52" s="324"/>
      <c r="F52" s="324"/>
      <c r="G52" s="324"/>
      <c r="H52" s="324"/>
      <c r="I52" s="444"/>
    </row>
    <row r="53" spans="1:9" x14ac:dyDescent="0.2">
      <c r="A53" s="422"/>
      <c r="B53" s="343"/>
      <c r="C53" s="343"/>
      <c r="D53" s="324"/>
      <c r="E53" s="324"/>
      <c r="F53" s="324"/>
      <c r="G53" s="324"/>
      <c r="H53" s="324"/>
      <c r="I53" s="444"/>
    </row>
    <row r="54" spans="1:9" x14ac:dyDescent="0.2">
      <c r="A54" s="422"/>
      <c r="B54" s="343"/>
      <c r="C54" s="343"/>
      <c r="D54" s="324"/>
      <c r="E54" s="324"/>
      <c r="F54" s="324"/>
      <c r="G54" s="324"/>
      <c r="H54" s="324"/>
      <c r="I54" s="444"/>
    </row>
    <row r="55" spans="1:9" x14ac:dyDescent="0.2">
      <c r="A55" s="422"/>
      <c r="B55" s="343"/>
      <c r="C55" s="343"/>
      <c r="D55" s="324"/>
      <c r="E55" s="324"/>
      <c r="F55" s="324"/>
      <c r="G55" s="324"/>
      <c r="H55" s="324"/>
      <c r="I55" s="444"/>
    </row>
    <row r="56" spans="1:9" ht="15.75" thickBot="1" x14ac:dyDescent="0.25">
      <c r="A56" s="423"/>
      <c r="B56" s="344"/>
      <c r="C56" s="344"/>
      <c r="D56" s="326"/>
      <c r="E56" s="326"/>
      <c r="F56" s="326"/>
      <c r="G56" s="326"/>
      <c r="H56" s="326"/>
      <c r="I56" s="445"/>
    </row>
    <row r="57" spans="1:9" x14ac:dyDescent="0.2">
      <c r="A57" s="410"/>
      <c r="B57" s="328"/>
      <c r="C57" s="328"/>
      <c r="D57" s="328"/>
      <c r="E57" s="328"/>
      <c r="F57" s="328"/>
      <c r="G57" s="328"/>
      <c r="H57" s="329" t="s">
        <v>73</v>
      </c>
      <c r="I57" s="433">
        <f>SUM(I50:I56)</f>
        <v>0</v>
      </c>
    </row>
    <row r="58" spans="1:9" x14ac:dyDescent="0.2">
      <c r="A58" s="345"/>
      <c r="B58" s="337"/>
      <c r="C58" s="337"/>
      <c r="D58" s="337"/>
      <c r="E58" s="337"/>
      <c r="F58" s="337"/>
      <c r="G58" s="337"/>
      <c r="H58" s="328"/>
      <c r="I58" s="448"/>
    </row>
    <row r="59" spans="1:9" ht="15.75" thickBot="1" x14ac:dyDescent="0.25">
      <c r="A59" s="345"/>
      <c r="B59" s="346"/>
      <c r="C59" s="346"/>
      <c r="D59" s="346"/>
      <c r="E59" s="346"/>
      <c r="F59" s="346"/>
      <c r="G59" s="346"/>
      <c r="H59" s="347"/>
      <c r="I59" s="449"/>
    </row>
    <row r="60" spans="1:9" ht="15.75" thickTop="1" x14ac:dyDescent="0.2">
      <c r="A60" s="348"/>
      <c r="B60" s="349"/>
      <c r="C60" s="349"/>
      <c r="D60" s="349"/>
      <c r="E60" s="349"/>
      <c r="F60" s="349"/>
      <c r="G60" s="349"/>
      <c r="H60" s="350" t="s">
        <v>261</v>
      </c>
      <c r="I60" s="310">
        <f>I46+I57+I34</f>
        <v>0</v>
      </c>
    </row>
    <row r="61" spans="1:9" ht="15.75" thickBot="1" x14ac:dyDescent="0.25">
      <c r="A61" s="345"/>
      <c r="B61" s="337"/>
      <c r="C61" s="337"/>
      <c r="D61" s="337"/>
      <c r="E61" s="337"/>
      <c r="F61" s="337"/>
      <c r="G61" s="337"/>
      <c r="H61" s="347"/>
      <c r="I61" s="450"/>
    </row>
    <row r="62" spans="1:9" ht="16.5" thickTop="1" thickBot="1" x14ac:dyDescent="0.25">
      <c r="A62" s="351"/>
      <c r="B62" s="346"/>
      <c r="C62" s="346"/>
      <c r="D62" s="346"/>
      <c r="E62" s="346"/>
      <c r="F62" s="346"/>
      <c r="G62" s="346"/>
      <c r="H62" s="352"/>
      <c r="I62" s="353"/>
    </row>
    <row r="63" spans="1:9" ht="15.75" thickTop="1" x14ac:dyDescent="0.2"/>
  </sheetData>
  <mergeCells count="1">
    <mergeCell ref="A3:B3"/>
  </mergeCells>
  <phoneticPr fontId="44" type="noConversion"/>
  <printOptions horizontalCentered="1"/>
  <pageMargins left="0.55118110236220474" right="0.55118110236220474" top="0.78740157480314965" bottom="0.78740157480314965" header="0.51181102362204722" footer="0.51181102362204722"/>
  <pageSetup paperSize="9" scale="70" orientation="portrait" horizontalDpi="300" verticalDpi="300" r:id="rId1"/>
  <headerFooter alignWithMargins="0">
    <oddFooter>&amp;L&amp;8&amp;F (Rev 1 of 310805)&amp;C&amp;8&amp;A&amp;R&amp;8PRINT DATE: &amp;D</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tabColor indexed="43"/>
  </sheetPr>
  <dimension ref="A1:I62"/>
  <sheetViews>
    <sheetView zoomScaleNormal="100" zoomScaleSheetLayoutView="75" workbookViewId="0"/>
  </sheetViews>
  <sheetFormatPr defaultRowHeight="15" x14ac:dyDescent="0.2"/>
  <cols>
    <col min="1" max="1" width="34.5546875" customWidth="1"/>
    <col min="9" max="9" width="9.77734375" bestFit="1" customWidth="1"/>
  </cols>
  <sheetData>
    <row r="1" spans="1:9" ht="18.75" thickTop="1" x14ac:dyDescent="0.2">
      <c r="A1" s="812" t="s">
        <v>74</v>
      </c>
      <c r="B1" s="312"/>
      <c r="C1" s="312"/>
      <c r="D1" s="312"/>
      <c r="E1" s="312"/>
      <c r="F1" s="312"/>
      <c r="G1" s="312"/>
      <c r="H1" s="312"/>
      <c r="I1" s="313"/>
    </row>
    <row r="2" spans="1:9" ht="15.75" x14ac:dyDescent="0.2">
      <c r="A2" s="396" t="s">
        <v>262</v>
      </c>
      <c r="B2" s="397"/>
      <c r="C2" s="397"/>
      <c r="D2" s="188"/>
      <c r="E2" s="555" t="s">
        <v>265</v>
      </c>
      <c r="F2" s="397"/>
      <c r="G2" s="397"/>
      <c r="H2" s="397"/>
      <c r="I2" s="398"/>
    </row>
    <row r="3" spans="1:9" x14ac:dyDescent="0.2">
      <c r="A3" s="1388" t="s">
        <v>38</v>
      </c>
      <c r="B3" s="1389"/>
      <c r="C3" s="1389"/>
      <c r="D3" s="813">
        <f>'Input Data'!$D$20</f>
        <v>0</v>
      </c>
      <c r="E3" s="188"/>
      <c r="F3" s="314" t="s">
        <v>197</v>
      </c>
      <c r="G3" s="808">
        <f>'Input Data'!$D$6</f>
        <v>0</v>
      </c>
      <c r="H3" s="188"/>
      <c r="I3" s="134"/>
    </row>
    <row r="4" spans="1:9" ht="15.75" thickBot="1" x14ac:dyDescent="0.25">
      <c r="A4" s="386"/>
      <c r="B4" s="355"/>
      <c r="C4" s="355"/>
      <c r="D4" s="355"/>
      <c r="E4" s="355"/>
      <c r="F4" s="355"/>
      <c r="G4" s="355"/>
      <c r="H4" s="355"/>
      <c r="I4" s="356"/>
    </row>
    <row r="5" spans="1:9" ht="15.75" thickTop="1" x14ac:dyDescent="0.2">
      <c r="A5" s="399"/>
      <c r="B5" s="318"/>
      <c r="C5" s="318"/>
      <c r="D5" s="318"/>
      <c r="E5" s="318"/>
      <c r="F5" s="318"/>
      <c r="G5" s="318"/>
      <c r="H5" s="318"/>
      <c r="I5" s="400"/>
    </row>
    <row r="6" spans="1:9" x14ac:dyDescent="0.2">
      <c r="A6" s="401" t="s">
        <v>15</v>
      </c>
      <c r="B6" s="330"/>
      <c r="C6" s="330"/>
      <c r="D6" s="330"/>
      <c r="E6" s="330"/>
      <c r="F6" s="330"/>
      <c r="G6" s="330"/>
      <c r="H6" s="330"/>
      <c r="I6" s="402"/>
    </row>
    <row r="7" spans="1:9" ht="30" x14ac:dyDescent="0.2">
      <c r="A7" s="1384" t="s">
        <v>75</v>
      </c>
      <c r="B7" s="1385"/>
      <c r="C7" s="1385"/>
      <c r="D7" s="1385"/>
      <c r="E7" s="1385"/>
      <c r="F7" s="1377"/>
      <c r="G7" s="340" t="s">
        <v>18</v>
      </c>
      <c r="H7" s="340" t="s">
        <v>5</v>
      </c>
      <c r="I7" s="403" t="s">
        <v>51</v>
      </c>
    </row>
    <row r="8" spans="1:9" x14ac:dyDescent="0.2">
      <c r="A8" s="1386"/>
      <c r="B8" s="1387"/>
      <c r="C8" s="1387"/>
      <c r="D8" s="1387"/>
      <c r="E8" s="1387"/>
      <c r="F8" s="1379"/>
      <c r="G8" s="369"/>
      <c r="H8" s="404"/>
      <c r="I8" s="405">
        <f t="shared" ref="I8:I14" si="0">G8*H8</f>
        <v>0</v>
      </c>
    </row>
    <row r="9" spans="1:9" x14ac:dyDescent="0.2">
      <c r="A9" s="1380"/>
      <c r="B9" s="1381"/>
      <c r="C9" s="1381"/>
      <c r="D9" s="1381"/>
      <c r="E9" s="1381"/>
      <c r="F9" s="1361"/>
      <c r="G9" s="324"/>
      <c r="H9" s="406"/>
      <c r="I9" s="407">
        <f t="shared" si="0"/>
        <v>0</v>
      </c>
    </row>
    <row r="10" spans="1:9" x14ac:dyDescent="0.2">
      <c r="A10" s="1380"/>
      <c r="B10" s="1381"/>
      <c r="C10" s="1381"/>
      <c r="D10" s="1381"/>
      <c r="E10" s="1381"/>
      <c r="F10" s="1361"/>
      <c r="G10" s="324"/>
      <c r="H10" s="406"/>
      <c r="I10" s="407">
        <f t="shared" si="0"/>
        <v>0</v>
      </c>
    </row>
    <row r="11" spans="1:9" x14ac:dyDescent="0.2">
      <c r="A11" s="1380"/>
      <c r="B11" s="1381"/>
      <c r="C11" s="1381"/>
      <c r="D11" s="1381"/>
      <c r="E11" s="1381"/>
      <c r="F11" s="1361"/>
      <c r="G11" s="324"/>
      <c r="H11" s="406"/>
      <c r="I11" s="407">
        <f t="shared" si="0"/>
        <v>0</v>
      </c>
    </row>
    <row r="12" spans="1:9" x14ac:dyDescent="0.2">
      <c r="A12" s="1380"/>
      <c r="B12" s="1381"/>
      <c r="C12" s="1381"/>
      <c r="D12" s="1381"/>
      <c r="E12" s="1381"/>
      <c r="F12" s="1361"/>
      <c r="G12" s="324"/>
      <c r="H12" s="406"/>
      <c r="I12" s="407">
        <f t="shared" si="0"/>
        <v>0</v>
      </c>
    </row>
    <row r="13" spans="1:9" x14ac:dyDescent="0.2">
      <c r="A13" s="1380"/>
      <c r="B13" s="1381"/>
      <c r="C13" s="1381"/>
      <c r="D13" s="1381"/>
      <c r="E13" s="1381"/>
      <c r="F13" s="1361"/>
      <c r="G13" s="324"/>
      <c r="H13" s="406"/>
      <c r="I13" s="407">
        <f t="shared" si="0"/>
        <v>0</v>
      </c>
    </row>
    <row r="14" spans="1:9" ht="15.75" thickBot="1" x14ac:dyDescent="0.25">
      <c r="A14" s="1382"/>
      <c r="B14" s="1383"/>
      <c r="C14" s="1383"/>
      <c r="D14" s="1383"/>
      <c r="E14" s="1383"/>
      <c r="F14" s="1363"/>
      <c r="G14" s="326"/>
      <c r="H14" s="408"/>
      <c r="I14" s="409">
        <f t="shared" si="0"/>
        <v>0</v>
      </c>
    </row>
    <row r="15" spans="1:9" x14ac:dyDescent="0.2">
      <c r="A15" s="1364" t="s">
        <v>76</v>
      </c>
      <c r="B15" s="1365"/>
      <c r="C15" s="1365"/>
      <c r="D15" s="1365"/>
      <c r="E15" s="1365"/>
      <c r="F15" s="1365"/>
      <c r="G15" s="1365"/>
      <c r="H15" s="1366"/>
      <c r="I15" s="411">
        <f>SUM(I8:I14)</f>
        <v>0</v>
      </c>
    </row>
    <row r="16" spans="1:9" x14ac:dyDescent="0.2">
      <c r="A16" s="345"/>
      <c r="B16" s="337"/>
      <c r="C16" s="337"/>
      <c r="D16" s="337"/>
      <c r="E16" s="337"/>
      <c r="F16" s="337"/>
      <c r="G16" s="337"/>
      <c r="H16" s="337"/>
      <c r="I16" s="412"/>
    </row>
    <row r="17" spans="1:9" x14ac:dyDescent="0.2">
      <c r="A17" s="401" t="s">
        <v>16</v>
      </c>
      <c r="B17" s="319"/>
      <c r="C17" s="319"/>
      <c r="D17" s="319"/>
      <c r="E17" s="319"/>
      <c r="F17" s="319"/>
      <c r="G17" s="319"/>
      <c r="H17" s="319"/>
      <c r="I17" s="413"/>
    </row>
    <row r="18" spans="1:9" ht="30" x14ac:dyDescent="0.2">
      <c r="A18" s="1384" t="s">
        <v>17</v>
      </c>
      <c r="B18" s="1385"/>
      <c r="C18" s="1385"/>
      <c r="D18" s="1385"/>
      <c r="E18" s="1377"/>
      <c r="F18" s="340" t="s">
        <v>18</v>
      </c>
      <c r="G18" s="340" t="s">
        <v>77</v>
      </c>
      <c r="H18" s="340" t="s">
        <v>5</v>
      </c>
      <c r="I18" s="403" t="s">
        <v>51</v>
      </c>
    </row>
    <row r="19" spans="1:9" x14ac:dyDescent="0.2">
      <c r="A19" s="1386"/>
      <c r="B19" s="1387"/>
      <c r="C19" s="1387"/>
      <c r="D19" s="1387"/>
      <c r="E19" s="1379"/>
      <c r="F19" s="322"/>
      <c r="G19" s="322"/>
      <c r="H19" s="414"/>
      <c r="I19" s="415">
        <f t="shared" ref="I19:I27" si="1">F19*G19*H19</f>
        <v>0</v>
      </c>
    </row>
    <row r="20" spans="1:9" x14ac:dyDescent="0.2">
      <c r="A20" s="1380"/>
      <c r="B20" s="1381"/>
      <c r="C20" s="1381"/>
      <c r="D20" s="1381"/>
      <c r="E20" s="1361"/>
      <c r="F20" s="324"/>
      <c r="G20" s="324"/>
      <c r="H20" s="406"/>
      <c r="I20" s="407">
        <f t="shared" si="1"/>
        <v>0</v>
      </c>
    </row>
    <row r="21" spans="1:9" x14ac:dyDescent="0.2">
      <c r="A21" s="1380"/>
      <c r="B21" s="1381"/>
      <c r="C21" s="1381"/>
      <c r="D21" s="1381"/>
      <c r="E21" s="1361"/>
      <c r="F21" s="324"/>
      <c r="G21" s="324"/>
      <c r="H21" s="406"/>
      <c r="I21" s="407">
        <f t="shared" si="1"/>
        <v>0</v>
      </c>
    </row>
    <row r="22" spans="1:9" x14ac:dyDescent="0.2">
      <c r="A22" s="1380"/>
      <c r="B22" s="1381"/>
      <c r="C22" s="1381"/>
      <c r="D22" s="1381"/>
      <c r="E22" s="1361"/>
      <c r="F22" s="324"/>
      <c r="G22" s="324"/>
      <c r="H22" s="406"/>
      <c r="I22" s="407">
        <f t="shared" si="1"/>
        <v>0</v>
      </c>
    </row>
    <row r="23" spans="1:9" x14ac:dyDescent="0.2">
      <c r="A23" s="1380"/>
      <c r="B23" s="1381"/>
      <c r="C23" s="1381"/>
      <c r="D23" s="1381"/>
      <c r="E23" s="1361"/>
      <c r="F23" s="324"/>
      <c r="G23" s="324"/>
      <c r="H23" s="406"/>
      <c r="I23" s="407">
        <f t="shared" si="1"/>
        <v>0</v>
      </c>
    </row>
    <row r="24" spans="1:9" x14ac:dyDescent="0.2">
      <c r="A24" s="1380"/>
      <c r="B24" s="1381"/>
      <c r="C24" s="1381"/>
      <c r="D24" s="1381"/>
      <c r="E24" s="1361"/>
      <c r="F24" s="324"/>
      <c r="G24" s="324"/>
      <c r="H24" s="406"/>
      <c r="I24" s="407">
        <f t="shared" si="1"/>
        <v>0</v>
      </c>
    </row>
    <row r="25" spans="1:9" x14ac:dyDescent="0.2">
      <c r="A25" s="1380"/>
      <c r="B25" s="1381"/>
      <c r="C25" s="1381"/>
      <c r="D25" s="1381"/>
      <c r="E25" s="1361"/>
      <c r="F25" s="324"/>
      <c r="G25" s="324"/>
      <c r="H25" s="406"/>
      <c r="I25" s="407">
        <f t="shared" si="1"/>
        <v>0</v>
      </c>
    </row>
    <row r="26" spans="1:9" x14ac:dyDescent="0.2">
      <c r="A26" s="1380"/>
      <c r="B26" s="1381"/>
      <c r="C26" s="1381"/>
      <c r="D26" s="1381"/>
      <c r="E26" s="1361"/>
      <c r="F26" s="324"/>
      <c r="G26" s="324"/>
      <c r="H26" s="406"/>
      <c r="I26" s="407">
        <f t="shared" si="1"/>
        <v>0</v>
      </c>
    </row>
    <row r="27" spans="1:9" ht="15.75" thickBot="1" x14ac:dyDescent="0.25">
      <c r="A27" s="1382"/>
      <c r="B27" s="1383"/>
      <c r="C27" s="1383"/>
      <c r="D27" s="1383"/>
      <c r="E27" s="1363"/>
      <c r="F27" s="326"/>
      <c r="G27" s="326"/>
      <c r="H27" s="408"/>
      <c r="I27" s="409">
        <f t="shared" si="1"/>
        <v>0</v>
      </c>
    </row>
    <row r="28" spans="1:9" x14ac:dyDescent="0.2">
      <c r="A28" s="1364" t="s">
        <v>78</v>
      </c>
      <c r="B28" s="1365"/>
      <c r="C28" s="1365"/>
      <c r="D28" s="1365"/>
      <c r="E28" s="1365"/>
      <c r="F28" s="1365"/>
      <c r="G28" s="1365"/>
      <c r="H28" s="1366"/>
      <c r="I28" s="416">
        <f>SUM(I19:I27)</f>
        <v>0</v>
      </c>
    </row>
    <row r="29" spans="1:9" x14ac:dyDescent="0.2">
      <c r="A29" s="345"/>
      <c r="B29" s="337"/>
      <c r="C29" s="337"/>
      <c r="D29" s="337"/>
      <c r="E29" s="337"/>
      <c r="F29" s="337"/>
      <c r="G29" s="337"/>
      <c r="H29" s="337"/>
      <c r="I29" s="412"/>
    </row>
    <row r="30" spans="1:9" x14ac:dyDescent="0.2">
      <c r="A30" s="401" t="s">
        <v>79</v>
      </c>
      <c r="B30" s="319"/>
      <c r="C30" s="319"/>
      <c r="D30" s="319"/>
      <c r="E30" s="319"/>
      <c r="F30" s="319"/>
      <c r="G30" s="319"/>
      <c r="H30" s="319"/>
      <c r="I30" s="413"/>
    </row>
    <row r="31" spans="1:9" ht="45" x14ac:dyDescent="0.2">
      <c r="A31" s="1384" t="s">
        <v>17</v>
      </c>
      <c r="B31" s="1385"/>
      <c r="C31" s="1385"/>
      <c r="D31" s="1385"/>
      <c r="E31" s="1385"/>
      <c r="F31" s="1377"/>
      <c r="G31" s="320" t="s">
        <v>80</v>
      </c>
      <c r="H31" s="320" t="s">
        <v>5</v>
      </c>
      <c r="I31" s="403" t="s">
        <v>51</v>
      </c>
    </row>
    <row r="32" spans="1:9" x14ac:dyDescent="0.2">
      <c r="A32" s="1386"/>
      <c r="B32" s="1387"/>
      <c r="C32" s="1387"/>
      <c r="D32" s="1387"/>
      <c r="E32" s="1387"/>
      <c r="F32" s="1379"/>
      <c r="G32" s="322"/>
      <c r="H32" s="414"/>
      <c r="I32" s="415">
        <f t="shared" ref="I32:I38" si="2">G32*H32</f>
        <v>0</v>
      </c>
    </row>
    <row r="33" spans="1:9" x14ac:dyDescent="0.2">
      <c r="A33" s="1380"/>
      <c r="B33" s="1381"/>
      <c r="C33" s="1381"/>
      <c r="D33" s="1381"/>
      <c r="E33" s="1381"/>
      <c r="F33" s="1361"/>
      <c r="G33" s="324"/>
      <c r="H33" s="406"/>
      <c r="I33" s="407">
        <f t="shared" si="2"/>
        <v>0</v>
      </c>
    </row>
    <row r="34" spans="1:9" x14ac:dyDescent="0.2">
      <c r="A34" s="1380"/>
      <c r="B34" s="1381"/>
      <c r="C34" s="1381"/>
      <c r="D34" s="1381"/>
      <c r="E34" s="1381"/>
      <c r="F34" s="1361"/>
      <c r="G34" s="324"/>
      <c r="H34" s="406"/>
      <c r="I34" s="407">
        <f t="shared" si="2"/>
        <v>0</v>
      </c>
    </row>
    <row r="35" spans="1:9" x14ac:dyDescent="0.2">
      <c r="A35" s="1380"/>
      <c r="B35" s="1381"/>
      <c r="C35" s="1381"/>
      <c r="D35" s="1381"/>
      <c r="E35" s="1381"/>
      <c r="F35" s="1361"/>
      <c r="G35" s="324"/>
      <c r="H35" s="406"/>
      <c r="I35" s="407">
        <f t="shared" si="2"/>
        <v>0</v>
      </c>
    </row>
    <row r="36" spans="1:9" x14ac:dyDescent="0.2">
      <c r="A36" s="1380"/>
      <c r="B36" s="1381"/>
      <c r="C36" s="1381"/>
      <c r="D36" s="1381"/>
      <c r="E36" s="1381"/>
      <c r="F36" s="1361"/>
      <c r="G36" s="324"/>
      <c r="H36" s="406"/>
      <c r="I36" s="407">
        <f t="shared" si="2"/>
        <v>0</v>
      </c>
    </row>
    <row r="37" spans="1:9" x14ac:dyDescent="0.2">
      <c r="A37" s="1380"/>
      <c r="B37" s="1381"/>
      <c r="C37" s="1381"/>
      <c r="D37" s="1381"/>
      <c r="E37" s="1381"/>
      <c r="F37" s="1361"/>
      <c r="G37" s="324"/>
      <c r="H37" s="406"/>
      <c r="I37" s="407">
        <f t="shared" si="2"/>
        <v>0</v>
      </c>
    </row>
    <row r="38" spans="1:9" ht="15.75" thickBot="1" x14ac:dyDescent="0.25">
      <c r="A38" s="1382"/>
      <c r="B38" s="1383"/>
      <c r="C38" s="1383"/>
      <c r="D38" s="1383"/>
      <c r="E38" s="1383"/>
      <c r="F38" s="1363"/>
      <c r="G38" s="326"/>
      <c r="H38" s="408"/>
      <c r="I38" s="409">
        <f t="shared" si="2"/>
        <v>0</v>
      </c>
    </row>
    <row r="39" spans="1:9" x14ac:dyDescent="0.2">
      <c r="A39" s="1364" t="s">
        <v>81</v>
      </c>
      <c r="B39" s="1365"/>
      <c r="C39" s="1365"/>
      <c r="D39" s="1365"/>
      <c r="E39" s="1365"/>
      <c r="F39" s="1365"/>
      <c r="G39" s="1365"/>
      <c r="H39" s="1366"/>
      <c r="I39" s="411">
        <f>SUM(I32:I38)</f>
        <v>0</v>
      </c>
    </row>
    <row r="40" spans="1:9" x14ac:dyDescent="0.2">
      <c r="A40" s="345"/>
      <c r="B40" s="337"/>
      <c r="C40" s="337"/>
      <c r="D40" s="337"/>
      <c r="E40" s="337"/>
      <c r="F40" s="337"/>
      <c r="G40" s="337"/>
      <c r="H40" s="337"/>
      <c r="I40" s="412"/>
    </row>
    <row r="41" spans="1:9" x14ac:dyDescent="0.2">
      <c r="A41" s="417" t="s">
        <v>82</v>
      </c>
      <c r="B41" s="418"/>
      <c r="C41" s="418"/>
      <c r="D41" s="418"/>
      <c r="E41" s="418"/>
      <c r="F41" s="418"/>
      <c r="G41" s="418"/>
      <c r="H41" s="418"/>
      <c r="I41" s="419"/>
    </row>
    <row r="42" spans="1:9" ht="30" x14ac:dyDescent="0.2">
      <c r="A42" s="420" t="s">
        <v>4</v>
      </c>
      <c r="B42" s="340" t="s">
        <v>12</v>
      </c>
      <c r="C42" s="320" t="s">
        <v>83</v>
      </c>
      <c r="D42" s="1376" t="s">
        <v>84</v>
      </c>
      <c r="E42" s="1377"/>
      <c r="F42" s="340" t="s">
        <v>13</v>
      </c>
      <c r="G42" s="340" t="s">
        <v>14</v>
      </c>
      <c r="H42" s="340" t="s">
        <v>5</v>
      </c>
      <c r="I42" s="403" t="s">
        <v>51</v>
      </c>
    </row>
    <row r="43" spans="1:9" x14ac:dyDescent="0.2">
      <c r="A43" s="421"/>
      <c r="B43" s="322"/>
      <c r="C43" s="322"/>
      <c r="D43" s="1378"/>
      <c r="E43" s="1379"/>
      <c r="F43" s="322"/>
      <c r="G43" s="322"/>
      <c r="H43" s="323"/>
      <c r="I43" s="415">
        <f t="shared" ref="I43:I55" si="3">C43*H43</f>
        <v>0</v>
      </c>
    </row>
    <row r="44" spans="1:9" x14ac:dyDescent="0.2">
      <c r="A44" s="422"/>
      <c r="B44" s="324"/>
      <c r="C44" s="324"/>
      <c r="D44" s="1360"/>
      <c r="E44" s="1361"/>
      <c r="F44" s="324"/>
      <c r="G44" s="324"/>
      <c r="H44" s="325"/>
      <c r="I44" s="407">
        <f t="shared" si="3"/>
        <v>0</v>
      </c>
    </row>
    <row r="45" spans="1:9" x14ac:dyDescent="0.2">
      <c r="A45" s="422"/>
      <c r="B45" s="324"/>
      <c r="C45" s="324"/>
      <c r="D45" s="1360"/>
      <c r="E45" s="1361"/>
      <c r="F45" s="324"/>
      <c r="G45" s="324"/>
      <c r="H45" s="325"/>
      <c r="I45" s="407">
        <f t="shared" si="3"/>
        <v>0</v>
      </c>
    </row>
    <row r="46" spans="1:9" x14ac:dyDescent="0.2">
      <c r="A46" s="422"/>
      <c r="B46" s="324"/>
      <c r="C46" s="324"/>
      <c r="D46" s="1360"/>
      <c r="E46" s="1361"/>
      <c r="F46" s="324"/>
      <c r="G46" s="324"/>
      <c r="H46" s="325"/>
      <c r="I46" s="407">
        <f t="shared" si="3"/>
        <v>0</v>
      </c>
    </row>
    <row r="47" spans="1:9" x14ac:dyDescent="0.2">
      <c r="A47" s="422"/>
      <c r="B47" s="324"/>
      <c r="C47" s="324"/>
      <c r="D47" s="1360"/>
      <c r="E47" s="1361"/>
      <c r="F47" s="324"/>
      <c r="G47" s="324"/>
      <c r="H47" s="325"/>
      <c r="I47" s="407">
        <f t="shared" si="3"/>
        <v>0</v>
      </c>
    </row>
    <row r="48" spans="1:9" x14ac:dyDescent="0.2">
      <c r="A48" s="422"/>
      <c r="B48" s="324"/>
      <c r="C48" s="324"/>
      <c r="D48" s="1360"/>
      <c r="E48" s="1361"/>
      <c r="F48" s="324"/>
      <c r="G48" s="324"/>
      <c r="H48" s="325"/>
      <c r="I48" s="407">
        <f t="shared" si="3"/>
        <v>0</v>
      </c>
    </row>
    <row r="49" spans="1:9" x14ac:dyDescent="0.2">
      <c r="A49" s="422"/>
      <c r="B49" s="324"/>
      <c r="C49" s="324"/>
      <c r="D49" s="1360"/>
      <c r="E49" s="1361"/>
      <c r="F49" s="324"/>
      <c r="G49" s="324"/>
      <c r="H49" s="325"/>
      <c r="I49" s="407">
        <f t="shared" si="3"/>
        <v>0</v>
      </c>
    </row>
    <row r="50" spans="1:9" x14ac:dyDescent="0.2">
      <c r="A50" s="422"/>
      <c r="B50" s="324"/>
      <c r="C50" s="324"/>
      <c r="D50" s="1360"/>
      <c r="E50" s="1361"/>
      <c r="F50" s="324"/>
      <c r="G50" s="324"/>
      <c r="H50" s="325"/>
      <c r="I50" s="407">
        <f t="shared" si="3"/>
        <v>0</v>
      </c>
    </row>
    <row r="51" spans="1:9" x14ac:dyDescent="0.2">
      <c r="A51" s="422"/>
      <c r="B51" s="324"/>
      <c r="C51" s="324"/>
      <c r="D51" s="1360"/>
      <c r="E51" s="1361"/>
      <c r="F51" s="324"/>
      <c r="G51" s="324"/>
      <c r="H51" s="325"/>
      <c r="I51" s="407">
        <f t="shared" si="3"/>
        <v>0</v>
      </c>
    </row>
    <row r="52" spans="1:9" x14ac:dyDescent="0.2">
      <c r="A52" s="422"/>
      <c r="B52" s="324"/>
      <c r="C52" s="324"/>
      <c r="D52" s="1360"/>
      <c r="E52" s="1361"/>
      <c r="F52" s="324"/>
      <c r="G52" s="324"/>
      <c r="H52" s="325"/>
      <c r="I52" s="407">
        <f t="shared" si="3"/>
        <v>0</v>
      </c>
    </row>
    <row r="53" spans="1:9" x14ac:dyDescent="0.2">
      <c r="A53" s="422"/>
      <c r="B53" s="324"/>
      <c r="C53" s="324"/>
      <c r="D53" s="1360"/>
      <c r="E53" s="1361"/>
      <c r="F53" s="324"/>
      <c r="G53" s="324"/>
      <c r="H53" s="325"/>
      <c r="I53" s="407">
        <f t="shared" si="3"/>
        <v>0</v>
      </c>
    </row>
    <row r="54" spans="1:9" x14ac:dyDescent="0.2">
      <c r="A54" s="422"/>
      <c r="B54" s="324"/>
      <c r="C54" s="324"/>
      <c r="D54" s="1360"/>
      <c r="E54" s="1361"/>
      <c r="F54" s="324"/>
      <c r="G54" s="324"/>
      <c r="H54" s="325"/>
      <c r="I54" s="407">
        <f t="shared" si="3"/>
        <v>0</v>
      </c>
    </row>
    <row r="55" spans="1:9" ht="15.75" thickBot="1" x14ac:dyDescent="0.25">
      <c r="A55" s="423"/>
      <c r="B55" s="326"/>
      <c r="C55" s="326"/>
      <c r="D55" s="1362"/>
      <c r="E55" s="1363"/>
      <c r="F55" s="326"/>
      <c r="G55" s="326"/>
      <c r="H55" s="327"/>
      <c r="I55" s="409">
        <f t="shared" si="3"/>
        <v>0</v>
      </c>
    </row>
    <row r="56" spans="1:9" x14ac:dyDescent="0.2">
      <c r="A56" s="1364" t="s">
        <v>85</v>
      </c>
      <c r="B56" s="1365"/>
      <c r="C56" s="1365"/>
      <c r="D56" s="1365"/>
      <c r="E56" s="1365"/>
      <c r="F56" s="1365"/>
      <c r="G56" s="1365"/>
      <c r="H56" s="1366"/>
      <c r="I56" s="411">
        <f>SUM(I43:I55)</f>
        <v>0</v>
      </c>
    </row>
    <row r="57" spans="1:9" ht="15.75" thickBot="1" x14ac:dyDescent="0.25">
      <c r="A57" s="345"/>
      <c r="B57" s="337"/>
      <c r="C57" s="337"/>
      <c r="D57" s="337"/>
      <c r="E57" s="337"/>
      <c r="F57" s="337"/>
      <c r="G57" s="337"/>
      <c r="H57" s="337"/>
      <c r="I57" s="424"/>
    </row>
    <row r="58" spans="1:9" ht="16.5" thickTop="1" thickBot="1" x14ac:dyDescent="0.25">
      <c r="A58" s="1367"/>
      <c r="B58" s="1368"/>
      <c r="C58" s="1368"/>
      <c r="D58" s="1368"/>
      <c r="E58" s="1368"/>
      <c r="F58" s="1368"/>
      <c r="G58" s="1368"/>
      <c r="H58" s="1369"/>
      <c r="I58" s="425"/>
    </row>
    <row r="59" spans="1:9" ht="15.75" thickTop="1" x14ac:dyDescent="0.2">
      <c r="A59" s="1367" t="s">
        <v>251</v>
      </c>
      <c r="B59" s="1368"/>
      <c r="C59" s="1368"/>
      <c r="D59" s="1368"/>
      <c r="E59" s="1368"/>
      <c r="F59" s="1368"/>
      <c r="G59" s="1368"/>
      <c r="H59" s="1369"/>
      <c r="I59" s="393">
        <f>I56+I39+I28+I15</f>
        <v>0</v>
      </c>
    </row>
    <row r="60" spans="1:9" ht="15.75" thickBot="1" x14ac:dyDescent="0.25">
      <c r="A60" s="1370"/>
      <c r="B60" s="1371"/>
      <c r="C60" s="1371"/>
      <c r="D60" s="1371"/>
      <c r="E60" s="1371"/>
      <c r="F60" s="1371"/>
      <c r="G60" s="1371"/>
      <c r="H60" s="1372"/>
      <c r="I60" s="394"/>
    </row>
    <row r="61" spans="1:9" ht="15.75" thickBot="1" x14ac:dyDescent="0.25">
      <c r="A61" s="1373"/>
      <c r="B61" s="1374"/>
      <c r="C61" s="1374"/>
      <c r="D61" s="1374"/>
      <c r="E61" s="1374"/>
      <c r="F61" s="1374"/>
      <c r="G61" s="1374"/>
      <c r="H61" s="1375"/>
      <c r="I61" s="353"/>
    </row>
    <row r="62" spans="1:9" ht="15.75" thickTop="1" x14ac:dyDescent="0.2"/>
  </sheetData>
  <mergeCells count="49">
    <mergeCell ref="A19:E19"/>
    <mergeCell ref="A3:C3"/>
    <mergeCell ref="A7:F7"/>
    <mergeCell ref="A8:F8"/>
    <mergeCell ref="A9:F9"/>
    <mergeCell ref="A10:F10"/>
    <mergeCell ref="A11:F11"/>
    <mergeCell ref="A12:F12"/>
    <mergeCell ref="A13:F13"/>
    <mergeCell ref="A14:F14"/>
    <mergeCell ref="A15:H15"/>
    <mergeCell ref="A18:E18"/>
    <mergeCell ref="A33:F33"/>
    <mergeCell ref="A20:E20"/>
    <mergeCell ref="A21:E21"/>
    <mergeCell ref="A22:E22"/>
    <mergeCell ref="A23:E23"/>
    <mergeCell ref="A24:E24"/>
    <mergeCell ref="A25:E25"/>
    <mergeCell ref="A26:E26"/>
    <mergeCell ref="A27:E27"/>
    <mergeCell ref="A28:H28"/>
    <mergeCell ref="A31:F31"/>
    <mergeCell ref="A32:F32"/>
    <mergeCell ref="D47:E47"/>
    <mergeCell ref="A34:F34"/>
    <mergeCell ref="A35:F35"/>
    <mergeCell ref="A36:F36"/>
    <mergeCell ref="A37:F37"/>
    <mergeCell ref="A38:F38"/>
    <mergeCell ref="A39:H39"/>
    <mergeCell ref="D42:E42"/>
    <mergeCell ref="D43:E43"/>
    <mergeCell ref="D44:E44"/>
    <mergeCell ref="D45:E45"/>
    <mergeCell ref="D46:E46"/>
    <mergeCell ref="A61:H61"/>
    <mergeCell ref="A58:H58"/>
    <mergeCell ref="D48:E48"/>
    <mergeCell ref="D49:E49"/>
    <mergeCell ref="D50:E50"/>
    <mergeCell ref="D51:E51"/>
    <mergeCell ref="D52:E52"/>
    <mergeCell ref="D53:E53"/>
    <mergeCell ref="D54:E54"/>
    <mergeCell ref="D55:E55"/>
    <mergeCell ref="A56:H56"/>
    <mergeCell ref="A59:H59"/>
    <mergeCell ref="A60:H60"/>
  </mergeCells>
  <phoneticPr fontId="44" type="noConversion"/>
  <printOptions horizontalCentered="1"/>
  <pageMargins left="0.55118110236220474" right="0.55118110236220474" top="0.78740157480314965" bottom="0.78740157480314965" header="0.51181102362204722" footer="0.51181102362204722"/>
  <pageSetup paperSize="9" scale="70" orientation="portrait" horizontalDpi="300" verticalDpi="300" r:id="rId1"/>
  <headerFooter alignWithMargins="0">
    <oddFooter>&amp;L&amp;8&amp;F (Rev 1 of 310805)&amp;C&amp;8&amp;A&amp;R&amp;8PRINT DATE: &amp;D</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Notes</vt:lpstr>
      <vt:lpstr>Input Data</vt:lpstr>
      <vt:lpstr>Invoice Engineering Project</vt:lpstr>
      <vt:lpstr>Invoice Building Project</vt:lpstr>
      <vt:lpstr>Scales</vt:lpstr>
      <vt:lpstr>Previous Payments</vt:lpstr>
      <vt:lpstr>Trip Sheet</vt:lpstr>
      <vt:lpstr>Travelling &amp; Subsistance</vt:lpstr>
      <vt:lpstr>Typing, Duplicating, &amp; Printing</vt:lpstr>
      <vt:lpstr>Time Based</vt:lpstr>
      <vt:lpstr>Site staff &amp; Other</vt:lpstr>
      <vt:lpstr>Non Taxable</vt:lpstr>
      <vt:lpstr>Summary A3</vt:lpstr>
      <vt:lpstr>'Input Data'!Print_Area</vt:lpstr>
      <vt:lpstr>'Invoice Building Project'!Print_Area</vt:lpstr>
      <vt:lpstr>'Invoice Engineering Project'!Print_Area</vt:lpstr>
      <vt:lpstr>'Non Taxable'!Print_Area</vt:lpstr>
      <vt:lpstr>'Site staff &amp; Other'!Print_Area</vt:lpstr>
      <vt:lpstr>'Time Based'!Print_Area</vt:lpstr>
      <vt:lpstr>'Travelling &amp; Subsistance'!Print_Area</vt:lpstr>
      <vt:lpstr>SCALE_2006B</vt:lpstr>
      <vt:lpstr>SCALE_2006E</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Private</cp:lastModifiedBy>
  <cp:lastPrinted>2011-05-14T19:31:15Z</cp:lastPrinted>
  <dcterms:created xsi:type="dcterms:W3CDTF">2000-04-06T11:32:49Z</dcterms:created>
  <dcterms:modified xsi:type="dcterms:W3CDTF">2012-11-07T10:29:41Z</dcterms:modified>
</cp:coreProperties>
</file>